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Users\Poladbt\Downloads\"/>
    </mc:Choice>
  </mc:AlternateContent>
  <xr:revisionPtr revIDLastSave="0" documentId="13_ncr:1_{62BE3B7B-85B6-47A0-8821-11EC8B16AD53}" xr6:coauthVersionLast="47" xr6:coauthVersionMax="47" xr10:uidLastSave="{00000000-0000-0000-0000-000000000000}"/>
  <bookViews>
    <workbookView xWindow="-108" yWindow="-108" windowWidth="23256" windowHeight="12576" tabRatio="826" xr2:uid="{00000000-000D-0000-FFFF-FFFF00000000}"/>
  </bookViews>
  <sheets>
    <sheet name="Equity" sheetId="35" r:id="rId1"/>
    <sheet name="Fixed Income" sheetId="33" r:id="rId2"/>
    <sheet name="Hybrid" sheetId="21" r:id="rId3"/>
    <sheet name="ETF &amp; Onshore FOF" sheetId="34" r:id="rId4"/>
    <sheet name="Overseas FOF" sheetId="36" r:id="rId5"/>
    <sheet name="Fixed Maturity Plans" sheetId="13"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5" i="13" l="1"/>
  <c r="N25" i="13"/>
  <c r="M25" i="13"/>
  <c r="M23" i="13"/>
  <c r="M22" i="13"/>
  <c r="O24" i="13"/>
  <c r="N24" i="13"/>
  <c r="L24" i="13"/>
  <c r="O23" i="13"/>
  <c r="N23" i="13"/>
  <c r="O22" i="13"/>
  <c r="N22" i="13"/>
  <c r="L23" i="13"/>
  <c r="L22" i="13"/>
  <c r="J25" i="13"/>
  <c r="I25" i="13"/>
  <c r="H25" i="13"/>
  <c r="H23" i="13"/>
  <c r="H22" i="13"/>
  <c r="J24" i="13"/>
  <c r="I24" i="13"/>
  <c r="G24" i="13"/>
  <c r="J23" i="13"/>
  <c r="I23" i="13"/>
  <c r="J22" i="13"/>
  <c r="I22" i="13"/>
  <c r="G23" i="13"/>
  <c r="G22" i="13"/>
  <c r="E25" i="13"/>
  <c r="D25" i="13"/>
  <c r="C25" i="13"/>
  <c r="C23" i="13"/>
  <c r="C22" i="13"/>
  <c r="E24" i="13"/>
  <c r="D24" i="13"/>
  <c r="B24" i="13"/>
  <c r="E23" i="13"/>
  <c r="D23" i="13"/>
  <c r="E22" i="13"/>
  <c r="D22" i="13"/>
  <c r="B23" i="13"/>
  <c r="B22" i="13"/>
  <c r="O34" i="36"/>
  <c r="N34" i="36"/>
  <c r="M34" i="36"/>
  <c r="M31" i="36"/>
  <c r="M30" i="36"/>
  <c r="M29" i="36"/>
  <c r="M28" i="36"/>
  <c r="O33" i="36"/>
  <c r="N33" i="36"/>
  <c r="L33" i="36"/>
  <c r="O31" i="36"/>
  <c r="N31" i="36"/>
  <c r="O30" i="36"/>
  <c r="N30" i="36"/>
  <c r="O29" i="36"/>
  <c r="N29" i="36"/>
  <c r="O28" i="36"/>
  <c r="N28" i="36"/>
  <c r="L31" i="36"/>
  <c r="L30" i="36"/>
  <c r="L29" i="36"/>
  <c r="L28" i="36"/>
  <c r="J34" i="36"/>
  <c r="I34" i="36"/>
  <c r="H34" i="36"/>
  <c r="H31" i="36"/>
  <c r="H30" i="36"/>
  <c r="H29" i="36"/>
  <c r="H28" i="36"/>
  <c r="J33" i="36"/>
  <c r="I33" i="36"/>
  <c r="G33" i="36"/>
  <c r="J31" i="36"/>
  <c r="I31" i="36"/>
  <c r="J30" i="36"/>
  <c r="I30" i="36"/>
  <c r="J29" i="36"/>
  <c r="I29" i="36"/>
  <c r="J28" i="36"/>
  <c r="I28" i="36"/>
  <c r="G31" i="36"/>
  <c r="G30" i="36"/>
  <c r="G29" i="36"/>
  <c r="G28" i="36"/>
  <c r="E34" i="36"/>
  <c r="D34" i="36"/>
  <c r="C34" i="36"/>
  <c r="C28" i="36"/>
  <c r="E33" i="36"/>
  <c r="D33" i="36"/>
  <c r="B33" i="36"/>
  <c r="E28" i="36"/>
  <c r="D28" i="36"/>
  <c r="B28" i="36"/>
  <c r="G30" i="34"/>
  <c r="G29" i="34"/>
  <c r="G28" i="34"/>
  <c r="G27" i="34"/>
  <c r="G26" i="34"/>
  <c r="G25" i="34"/>
  <c r="F30" i="34"/>
  <c r="F29" i="34"/>
  <c r="F28" i="34"/>
  <c r="F27" i="34"/>
  <c r="F26" i="34"/>
  <c r="F25" i="34"/>
  <c r="D30" i="34"/>
  <c r="C30" i="34"/>
  <c r="D29" i="34"/>
  <c r="C29" i="34"/>
  <c r="D28" i="34"/>
  <c r="C28" i="34"/>
  <c r="D27" i="34"/>
  <c r="C27" i="34"/>
  <c r="D26" i="34"/>
  <c r="C26" i="34"/>
  <c r="D25" i="34"/>
  <c r="C25" i="34"/>
  <c r="B30" i="34"/>
  <c r="B29" i="34"/>
  <c r="B28" i="34"/>
  <c r="B27" i="34"/>
  <c r="B26" i="34"/>
  <c r="B25" i="34"/>
  <c r="T31" i="21"/>
  <c r="S31" i="21"/>
  <c r="R31" i="21"/>
  <c r="R25" i="21"/>
  <c r="T30" i="21"/>
  <c r="S30" i="21"/>
  <c r="Q30" i="21"/>
  <c r="T25" i="21"/>
  <c r="S25" i="21"/>
  <c r="Q25" i="21"/>
  <c r="O31" i="21"/>
  <c r="N31" i="21"/>
  <c r="M31" i="21"/>
  <c r="M26" i="21"/>
  <c r="M25" i="21"/>
  <c r="O30" i="21"/>
  <c r="N30" i="21"/>
  <c r="L30" i="21"/>
  <c r="O26" i="21"/>
  <c r="N26" i="21"/>
  <c r="O25" i="21"/>
  <c r="N25" i="21"/>
  <c r="L26" i="21"/>
  <c r="L25" i="21"/>
  <c r="J31" i="21"/>
  <c r="I31" i="21"/>
  <c r="H31" i="21"/>
  <c r="H28" i="21"/>
  <c r="H27" i="21"/>
  <c r="H26" i="21"/>
  <c r="H25" i="21"/>
  <c r="J30" i="21"/>
  <c r="I30" i="21"/>
  <c r="J29" i="21"/>
  <c r="I29" i="21"/>
  <c r="J28" i="21"/>
  <c r="I28" i="21"/>
  <c r="J27" i="21"/>
  <c r="I27" i="21"/>
  <c r="J26" i="21"/>
  <c r="I26" i="21"/>
  <c r="J25" i="21"/>
  <c r="I25" i="21"/>
  <c r="G30" i="21"/>
  <c r="G29" i="21"/>
  <c r="G28" i="21"/>
  <c r="G27" i="21"/>
  <c r="G26" i="21"/>
  <c r="G25" i="21"/>
  <c r="BC31" i="33" l="1"/>
  <c r="BB31" i="33"/>
  <c r="BA31" i="33"/>
  <c r="BA28" i="33"/>
  <c r="BA27" i="33"/>
  <c r="BA26" i="33"/>
  <c r="BA25" i="33"/>
  <c r="BC30" i="33"/>
  <c r="BB30" i="33"/>
  <c r="BC29" i="33"/>
  <c r="BB29" i="33"/>
  <c r="BC28" i="33"/>
  <c r="BB28" i="33"/>
  <c r="BC27" i="33"/>
  <c r="BB27" i="33"/>
  <c r="BC26" i="33"/>
  <c r="BB26" i="33"/>
  <c r="BC25" i="33"/>
  <c r="BB25" i="33"/>
  <c r="AZ30" i="33"/>
  <c r="AZ29" i="33"/>
  <c r="AZ28" i="33"/>
  <c r="AZ27" i="33"/>
  <c r="AZ26" i="33"/>
  <c r="AZ25" i="33"/>
  <c r="AX31" i="33"/>
  <c r="AW31" i="33"/>
  <c r="AV31" i="33"/>
  <c r="AV28" i="33"/>
  <c r="AV27" i="33"/>
  <c r="AV26" i="33"/>
  <c r="AV25" i="33"/>
  <c r="AX30" i="33"/>
  <c r="AW30" i="33"/>
  <c r="AX29" i="33"/>
  <c r="AW29" i="33"/>
  <c r="AX28" i="33"/>
  <c r="AW28" i="33"/>
  <c r="AX27" i="33"/>
  <c r="AW27" i="33"/>
  <c r="AX26" i="33"/>
  <c r="AW26" i="33"/>
  <c r="AX25" i="33"/>
  <c r="AW25" i="33"/>
  <c r="AU30" i="33"/>
  <c r="AU29" i="33"/>
  <c r="AU28" i="33"/>
  <c r="AU27" i="33"/>
  <c r="AU26" i="33"/>
  <c r="AU25" i="33"/>
  <c r="AS31" i="33"/>
  <c r="AR31" i="33"/>
  <c r="AQ31" i="33"/>
  <c r="AQ28" i="33"/>
  <c r="AQ27" i="33"/>
  <c r="AQ26" i="33"/>
  <c r="AQ25" i="33"/>
  <c r="AS30" i="33"/>
  <c r="AR30" i="33"/>
  <c r="AS29" i="33"/>
  <c r="AR29" i="33"/>
  <c r="AS28" i="33"/>
  <c r="AR28" i="33"/>
  <c r="AS27" i="33"/>
  <c r="AR27" i="33"/>
  <c r="AS26" i="33"/>
  <c r="AR26" i="33"/>
  <c r="AS25" i="33"/>
  <c r="AR25" i="33"/>
  <c r="AP30" i="33"/>
  <c r="AP29" i="33"/>
  <c r="AP28" i="33"/>
  <c r="AP27" i="33"/>
  <c r="AP26" i="33"/>
  <c r="AP25" i="33"/>
  <c r="AI31" i="33"/>
  <c r="AH31" i="33"/>
  <c r="AG31" i="33"/>
  <c r="AG28" i="33"/>
  <c r="AG27" i="33"/>
  <c r="AG26" i="33"/>
  <c r="AG25" i="33"/>
  <c r="AI30" i="33"/>
  <c r="AH30" i="33"/>
  <c r="AI29" i="33"/>
  <c r="AH29" i="33"/>
  <c r="AI28" i="33"/>
  <c r="AH28" i="33"/>
  <c r="AI27" i="33"/>
  <c r="AH27" i="33"/>
  <c r="AI26" i="33"/>
  <c r="AH26" i="33"/>
  <c r="AI25" i="33"/>
  <c r="AH25" i="33"/>
  <c r="AF30" i="33"/>
  <c r="AF29" i="33"/>
  <c r="AF28" i="33"/>
  <c r="AF27" i="33"/>
  <c r="AF26" i="33"/>
  <c r="AF25" i="33"/>
  <c r="Y31" i="33"/>
  <c r="X31" i="33"/>
  <c r="W31" i="33"/>
  <c r="W28" i="33"/>
  <c r="W27" i="33"/>
  <c r="W26" i="33"/>
  <c r="W25" i="33"/>
  <c r="Y30" i="33"/>
  <c r="X30" i="33"/>
  <c r="Y29" i="33"/>
  <c r="X29" i="33"/>
  <c r="Y28" i="33"/>
  <c r="X28" i="33"/>
  <c r="Y27" i="33"/>
  <c r="X27" i="33"/>
  <c r="Y26" i="33"/>
  <c r="X26" i="33"/>
  <c r="Y25" i="33"/>
  <c r="X25" i="33"/>
  <c r="V30" i="33"/>
  <c r="V29" i="33"/>
  <c r="V28" i="33"/>
  <c r="V27" i="33"/>
  <c r="V26" i="33"/>
  <c r="V25" i="33"/>
  <c r="T31" i="33"/>
  <c r="S31" i="33"/>
  <c r="R31" i="33"/>
  <c r="R28" i="33"/>
  <c r="R27" i="33"/>
  <c r="R26" i="33"/>
  <c r="R25" i="33"/>
  <c r="T30" i="33"/>
  <c r="S30" i="33"/>
  <c r="T29" i="33"/>
  <c r="S29" i="33"/>
  <c r="T28" i="33"/>
  <c r="S28" i="33"/>
  <c r="T27" i="33"/>
  <c r="S27" i="33"/>
  <c r="T26" i="33"/>
  <c r="S26" i="33"/>
  <c r="T25" i="33"/>
  <c r="S25" i="33"/>
  <c r="Q30" i="33"/>
  <c r="Q29" i="33"/>
  <c r="Q28" i="33"/>
  <c r="Q27" i="33"/>
  <c r="Q26" i="33"/>
  <c r="Q25" i="33"/>
  <c r="O31" i="33"/>
  <c r="N31" i="33"/>
  <c r="M31" i="33"/>
  <c r="M28" i="33"/>
  <c r="M27" i="33"/>
  <c r="M26" i="33"/>
  <c r="M25" i="33"/>
  <c r="O30" i="33"/>
  <c r="N30" i="33"/>
  <c r="L30" i="33"/>
  <c r="O28" i="33"/>
  <c r="N28" i="33"/>
  <c r="O27" i="33"/>
  <c r="N27" i="33"/>
  <c r="O26" i="33"/>
  <c r="N26" i="33"/>
  <c r="O25" i="33"/>
  <c r="N25" i="33"/>
  <c r="L28" i="33"/>
  <c r="L27" i="33"/>
  <c r="L26" i="33"/>
  <c r="L25" i="33"/>
  <c r="J31" i="33"/>
  <c r="I31" i="33"/>
  <c r="H31" i="33"/>
  <c r="H28" i="33"/>
  <c r="H27" i="33"/>
  <c r="H26" i="33"/>
  <c r="H25" i="33"/>
  <c r="J30" i="33"/>
  <c r="I30" i="33"/>
  <c r="J29" i="33"/>
  <c r="I29" i="33"/>
  <c r="J28" i="33"/>
  <c r="I28" i="33"/>
  <c r="J27" i="33"/>
  <c r="I27" i="33"/>
  <c r="J26" i="33"/>
  <c r="I26" i="33"/>
  <c r="J25" i="33"/>
  <c r="I25" i="33"/>
  <c r="G30" i="33"/>
  <c r="G29" i="33"/>
  <c r="G28" i="33"/>
  <c r="G27" i="33"/>
  <c r="G26" i="33"/>
  <c r="G25" i="33"/>
  <c r="E31" i="33"/>
  <c r="D31" i="33"/>
  <c r="C31" i="33"/>
  <c r="E30" i="33"/>
  <c r="D30" i="33"/>
  <c r="B30" i="33"/>
  <c r="E28" i="33"/>
  <c r="D28" i="33"/>
  <c r="E27" i="33"/>
  <c r="D27" i="33"/>
  <c r="E26" i="33"/>
  <c r="D26" i="33"/>
  <c r="E25" i="33"/>
  <c r="D25" i="33"/>
  <c r="B28" i="33"/>
  <c r="B27" i="33"/>
  <c r="B26" i="33"/>
  <c r="B25" i="33"/>
  <c r="C28" i="33"/>
  <c r="C27" i="33"/>
  <c r="C26" i="33"/>
  <c r="C25" i="33"/>
  <c r="BH33" i="35"/>
  <c r="BG33" i="35"/>
  <c r="BF33" i="35"/>
  <c r="BF30" i="35"/>
  <c r="BF29" i="35"/>
  <c r="BF28" i="35"/>
  <c r="BF27" i="35"/>
  <c r="BH32" i="35"/>
  <c r="BG32" i="35"/>
  <c r="BH31" i="35"/>
  <c r="BG31" i="35"/>
  <c r="BH30" i="35"/>
  <c r="BG30" i="35"/>
  <c r="BH29" i="35"/>
  <c r="BG29" i="35"/>
  <c r="BH28" i="35"/>
  <c r="BG28" i="35"/>
  <c r="BH27" i="35"/>
  <c r="BG27" i="35"/>
  <c r="BE32" i="35"/>
  <c r="BE31" i="35"/>
  <c r="BE30" i="35"/>
  <c r="BE29" i="35"/>
  <c r="BE28" i="35"/>
  <c r="BE27" i="35"/>
  <c r="BC33" i="35"/>
  <c r="BB33" i="35"/>
  <c r="BA33" i="35"/>
  <c r="BA28" i="35"/>
  <c r="BA27" i="35"/>
  <c r="BC32" i="35"/>
  <c r="BB32" i="35"/>
  <c r="AZ32" i="35"/>
  <c r="BC28" i="35"/>
  <c r="BB28" i="35"/>
  <c r="BC27" i="35"/>
  <c r="BB27" i="35"/>
  <c r="AZ28" i="35"/>
  <c r="AZ27" i="35"/>
  <c r="AX33" i="35"/>
  <c r="AW33" i="35"/>
  <c r="AV33" i="35"/>
  <c r="AV30" i="35"/>
  <c r="AV29" i="35"/>
  <c r="AV28" i="35"/>
  <c r="AV27" i="35"/>
  <c r="AX32" i="35"/>
  <c r="AW32" i="35"/>
  <c r="AX31" i="35"/>
  <c r="AW31" i="35"/>
  <c r="AX30" i="35"/>
  <c r="AW30" i="35"/>
  <c r="AX29" i="35"/>
  <c r="AW29" i="35"/>
  <c r="AX28" i="35"/>
  <c r="AW28" i="35"/>
  <c r="AX27" i="35"/>
  <c r="AW27" i="35"/>
  <c r="AU32" i="35"/>
  <c r="AU31" i="35"/>
  <c r="AU30" i="35"/>
  <c r="AU29" i="35"/>
  <c r="AU28" i="35"/>
  <c r="AU27" i="35"/>
  <c r="AS33" i="35"/>
  <c r="AR33" i="35"/>
  <c r="AQ33" i="35"/>
  <c r="AQ30" i="35"/>
  <c r="AQ29" i="35"/>
  <c r="AQ28" i="35"/>
  <c r="AQ27" i="35"/>
  <c r="AS32" i="35"/>
  <c r="AR32" i="35"/>
  <c r="AS31" i="35"/>
  <c r="AR31" i="35"/>
  <c r="AS30" i="35"/>
  <c r="AR30" i="35"/>
  <c r="AS29" i="35"/>
  <c r="AR29" i="35"/>
  <c r="AS28" i="35"/>
  <c r="AR28" i="35"/>
  <c r="AS27" i="35"/>
  <c r="AR27" i="35"/>
  <c r="AP32" i="35"/>
  <c r="AP31" i="35"/>
  <c r="AP30" i="35"/>
  <c r="AP29" i="35"/>
  <c r="AP28" i="35"/>
  <c r="AP27" i="35"/>
  <c r="AN33" i="35"/>
  <c r="AM33" i="35"/>
  <c r="AL33" i="35"/>
  <c r="AL30" i="35"/>
  <c r="AL29" i="35"/>
  <c r="AL28" i="35"/>
  <c r="AL27" i="35"/>
  <c r="AN32" i="35"/>
  <c r="AM32" i="35"/>
  <c r="AN31" i="35"/>
  <c r="AM31" i="35"/>
  <c r="AN30" i="35"/>
  <c r="AM30" i="35"/>
  <c r="AN29" i="35"/>
  <c r="AM29" i="35"/>
  <c r="AN28" i="35"/>
  <c r="AM28" i="35"/>
  <c r="AN27" i="35"/>
  <c r="AM27" i="35"/>
  <c r="AK32" i="35"/>
  <c r="AK31" i="35"/>
  <c r="AK30" i="35"/>
  <c r="AK29" i="35"/>
  <c r="AK28" i="35"/>
  <c r="AK27" i="35"/>
  <c r="AI33" i="35"/>
  <c r="AH33" i="35"/>
  <c r="AG33" i="35"/>
  <c r="AG30" i="35"/>
  <c r="AG29" i="35"/>
  <c r="AG28" i="35"/>
  <c r="AG27" i="35"/>
  <c r="AI32" i="35"/>
  <c r="AH32" i="35"/>
  <c r="AI31" i="35"/>
  <c r="AH31" i="35"/>
  <c r="AI30" i="35"/>
  <c r="AH30" i="35"/>
  <c r="AI29" i="35"/>
  <c r="AH29" i="35"/>
  <c r="AI28" i="35"/>
  <c r="AH28" i="35"/>
  <c r="AI27" i="35"/>
  <c r="AH27" i="35"/>
  <c r="AF32" i="35"/>
  <c r="AF31" i="35"/>
  <c r="AF30" i="35"/>
  <c r="AF29" i="35"/>
  <c r="AF28" i="35"/>
  <c r="AF27" i="35"/>
  <c r="AD33" i="35"/>
  <c r="AC33" i="35"/>
  <c r="AB33" i="35"/>
  <c r="AB30" i="35"/>
  <c r="AB29" i="35"/>
  <c r="AB28" i="35"/>
  <c r="AB27" i="35"/>
  <c r="AD32" i="35"/>
  <c r="AC32" i="35"/>
  <c r="AD31" i="35"/>
  <c r="AC31" i="35"/>
  <c r="AD30" i="35"/>
  <c r="AC30" i="35"/>
  <c r="AD29" i="35"/>
  <c r="AC29" i="35"/>
  <c r="AD28" i="35"/>
  <c r="AC28" i="35"/>
  <c r="AD27" i="35"/>
  <c r="AC27" i="35"/>
  <c r="AA32" i="35"/>
  <c r="AA31" i="35"/>
  <c r="AA30" i="35"/>
  <c r="AA29" i="35"/>
  <c r="AA28" i="35"/>
  <c r="AA27" i="35"/>
  <c r="Y33" i="35"/>
  <c r="X33" i="35"/>
  <c r="W33" i="35"/>
  <c r="W30" i="35"/>
  <c r="W29" i="35"/>
  <c r="W28" i="35"/>
  <c r="W27" i="35"/>
  <c r="Y32" i="35"/>
  <c r="X32" i="35"/>
  <c r="Y31" i="35"/>
  <c r="X31" i="35"/>
  <c r="Y30" i="35"/>
  <c r="X30" i="35"/>
  <c r="Y29" i="35"/>
  <c r="X29" i="35"/>
  <c r="Y28" i="35"/>
  <c r="X28" i="35"/>
  <c r="Y27" i="35"/>
  <c r="X27" i="35"/>
  <c r="V32" i="35"/>
  <c r="V31" i="35"/>
  <c r="V30" i="35"/>
  <c r="V29" i="35"/>
  <c r="V28" i="35"/>
  <c r="V27" i="35"/>
  <c r="R33" i="35"/>
  <c r="Q27" i="35"/>
  <c r="O33" i="35"/>
  <c r="N33" i="35"/>
  <c r="M33" i="35"/>
  <c r="M30" i="35"/>
  <c r="M29" i="35"/>
  <c r="M28" i="35"/>
  <c r="M27" i="35"/>
  <c r="O32" i="35"/>
  <c r="N32" i="35"/>
  <c r="O31" i="35"/>
  <c r="N31" i="35"/>
  <c r="O30" i="35"/>
  <c r="N30" i="35"/>
  <c r="O29" i="35"/>
  <c r="N29" i="35"/>
  <c r="O28" i="35"/>
  <c r="N28" i="35"/>
  <c r="O27" i="35"/>
  <c r="N27" i="35"/>
  <c r="L32" i="35"/>
  <c r="L31" i="35"/>
  <c r="L30" i="35"/>
  <c r="L29" i="35"/>
  <c r="L28" i="35"/>
  <c r="L27" i="35"/>
  <c r="E33" i="35"/>
  <c r="D33" i="35"/>
  <c r="C33" i="35"/>
  <c r="C30" i="35"/>
  <c r="C29" i="35"/>
  <c r="C28" i="35"/>
  <c r="C27" i="35"/>
  <c r="E32" i="35"/>
  <c r="D32" i="35"/>
  <c r="E31" i="35"/>
  <c r="D31" i="35"/>
  <c r="E30" i="35"/>
  <c r="D30" i="35"/>
  <c r="E29" i="35"/>
  <c r="D29" i="35"/>
  <c r="E28" i="35"/>
  <c r="D28" i="35"/>
  <c r="E27" i="35"/>
  <c r="D27" i="35"/>
  <c r="B32" i="35"/>
  <c r="B31" i="35"/>
  <c r="B30" i="35"/>
  <c r="B29" i="35"/>
  <c r="B28" i="35"/>
  <c r="B27" i="35"/>
  <c r="BM46" i="35" l="1"/>
</calcChain>
</file>

<file path=xl/sharedStrings.xml><?xml version="1.0" encoding="utf-8"?>
<sst xmlns="http://schemas.openxmlformats.org/spreadsheetml/2006/main" count="2304" uniqueCount="451">
  <si>
    <t>Direct Plan</t>
  </si>
  <si>
    <t>Type of the Scheme</t>
  </si>
  <si>
    <t>Benchmark</t>
  </si>
  <si>
    <t xml:space="preserve">Fund Manager </t>
  </si>
  <si>
    <t>1 Year</t>
  </si>
  <si>
    <t>Since Inception</t>
  </si>
  <si>
    <t>Total</t>
  </si>
  <si>
    <t xml:space="preserve"> - Direct</t>
  </si>
  <si>
    <t>Notes</t>
  </si>
  <si>
    <t>NAV p.u. (Rs.) as on 31 December, 2013</t>
  </si>
  <si>
    <t>Investment
Objective</t>
  </si>
  <si>
    <t>Asset Class</t>
  </si>
  <si>
    <t>Regular/Existing Plan</t>
  </si>
  <si>
    <t>Managing this fund since</t>
  </si>
  <si>
    <t>% of Net Assets</t>
  </si>
  <si>
    <t>Product Dashboard</t>
  </si>
  <si>
    <t>Top Holdings</t>
  </si>
  <si>
    <t>Name of Scheme</t>
  </si>
  <si>
    <t>Maturity Date</t>
  </si>
  <si>
    <t>Inception Date</t>
  </si>
  <si>
    <t>3 Years</t>
  </si>
  <si>
    <t>5 Years</t>
  </si>
  <si>
    <t>7 Years</t>
  </si>
  <si>
    <t>10 Years</t>
  </si>
  <si>
    <t>Returns % (CAGR)</t>
  </si>
  <si>
    <t>Value of Rs.10,000/- invested</t>
  </si>
  <si>
    <t xml:space="preserve">Managing this fund </t>
  </si>
  <si>
    <t>Since Inception (Regular/Existing Plan)</t>
  </si>
  <si>
    <t>Since Inception (Direct Plan)</t>
  </si>
  <si>
    <t xml:space="preserve"> - Regular/Existing Plan</t>
  </si>
  <si>
    <t>Sector</t>
  </si>
  <si>
    <t>Investment Objective</t>
  </si>
  <si>
    <t>Managing this fund Since</t>
  </si>
  <si>
    <t>Asset class</t>
  </si>
  <si>
    <t>Holdings</t>
  </si>
  <si>
    <t>3. Returns are given only in respect of schemes which have completed 6 months. For calculating returns since inception for open ended equity schemes NAV as on the date of allotment is taken as Rs. 10/. Since inception date is deemed to be date of allotment. Face value is Rs. 10</t>
  </si>
  <si>
    <t>6 months</t>
  </si>
  <si>
    <t>Returns % (Simple Annualised)</t>
  </si>
  <si>
    <t>Returns %</t>
  </si>
  <si>
    <t>AuM (Rs. Crs)</t>
  </si>
  <si>
    <t>Expense Ratio</t>
  </si>
  <si>
    <t xml:space="preserve"> The Gross Exposure Derivatives in the scheme is 21.47% of Net Assets.</t>
  </si>
  <si>
    <t>Portfolio Details</t>
  </si>
  <si>
    <t>Out of 66.60% equity exposure, unhedged is 34.77% and balance is hedged.</t>
  </si>
  <si>
    <t>The Scheme is having exposure to Stock Futures (Short) against the above Equity Stocks and the Gross Exposure Derivatives is 66.53% of Net Assets.</t>
  </si>
  <si>
    <t>Benchmark Riskometer</t>
  </si>
  <si>
    <t>* Investors should consult their financial advisers if in doubt about whether the product is suitable for them.</t>
  </si>
  <si>
    <t>PRC</t>
  </si>
  <si>
    <r>
      <t>Lumpsum Performance</t>
    </r>
    <r>
      <rPr>
        <b/>
        <vertAlign val="superscript"/>
        <sz val="10"/>
        <rFont val="Arial"/>
        <family val="2"/>
      </rPr>
      <t>2</t>
    </r>
  </si>
  <si>
    <r>
      <rPr>
        <b/>
        <sz val="10"/>
        <rFont val="Arial"/>
        <family val="2"/>
      </rPr>
      <t>Product Labelling</t>
    </r>
    <r>
      <rPr>
        <sz val="10"/>
        <rFont val="Arial"/>
        <family val="2"/>
      </rPr>
      <t xml:space="preserve">
Suitable for investors who are seeking* </t>
    </r>
  </si>
  <si>
    <r>
      <t xml:space="preserve">1. </t>
    </r>
    <r>
      <rPr>
        <vertAlign val="superscript"/>
        <sz val="10"/>
        <rFont val="Arial"/>
        <family val="2"/>
      </rPr>
      <t>1</t>
    </r>
    <r>
      <rPr>
        <sz val="10"/>
        <rFont val="Arial"/>
        <family val="2"/>
      </rPr>
      <t>Additional Benchmark</t>
    </r>
  </si>
  <si>
    <r>
      <t xml:space="preserve">2. </t>
    </r>
    <r>
      <rPr>
        <b/>
        <sz val="10"/>
        <rFont val="Arial"/>
        <family val="2"/>
      </rPr>
      <t>Past performance may or may not be sustained in future.</t>
    </r>
    <r>
      <rPr>
        <sz val="10"/>
        <rFont val="Arial"/>
        <family val="2"/>
      </rPr>
      <t xml:space="preserve"> The performance details provided herein are of existing plan &amp; Direct plan – Growth Option. Different plans have different expense structure. For calculating returns since inception for Direct Plan, NAV as on January 1, 2013, of corresponding growth option of existing plan is considered. CAGR – Compounded Annualised Growth Rate</t>
    </r>
  </si>
  <si>
    <r>
      <t>Lumpsum Performance</t>
    </r>
    <r>
      <rPr>
        <b/>
        <vertAlign val="superscript"/>
        <sz val="10"/>
        <color theme="1"/>
        <rFont val="Arial"/>
        <family val="2"/>
      </rPr>
      <t>2</t>
    </r>
  </si>
  <si>
    <r>
      <t>Top Holdings</t>
    </r>
    <r>
      <rPr>
        <b/>
        <vertAlign val="superscript"/>
        <sz val="10"/>
        <rFont val="Arial"/>
        <family val="2"/>
      </rPr>
      <t>3</t>
    </r>
  </si>
  <si>
    <r>
      <t>Lumpsum Performance</t>
    </r>
    <r>
      <rPr>
        <b/>
        <vertAlign val="superscript"/>
        <sz val="10"/>
        <rFont val="Arial"/>
        <family val="2"/>
      </rPr>
      <t>3</t>
    </r>
  </si>
  <si>
    <t>As on 28 February, 2022</t>
  </si>
  <si>
    <t>Invesco India Contra Fund</t>
  </si>
  <si>
    <t>An open ended equity scheme following contrarian investment strategy</t>
  </si>
  <si>
    <t>NA</t>
  </si>
  <si>
    <t>To generate capital appreciation by investing predominantly in Equity and Equity Related Instruments through contrarian investing.</t>
  </si>
  <si>
    <t>S&amp;P BSE 500 TRI</t>
  </si>
  <si>
    <r>
      <t>Nifty 50 TRI</t>
    </r>
    <r>
      <rPr>
        <vertAlign val="superscript"/>
        <sz val="10"/>
        <rFont val="Arial"/>
        <family val="2"/>
      </rPr>
      <t>1</t>
    </r>
  </si>
  <si>
    <t>Taher Badshah</t>
  </si>
  <si>
    <t>Since 13 January , 2017</t>
  </si>
  <si>
    <t>Dhimant Kothari</t>
  </si>
  <si>
    <t>Since 19 May , 2020</t>
  </si>
  <si>
    <t>-</t>
  </si>
  <si>
    <t>ICICI Bank Ltd.</t>
  </si>
  <si>
    <t>Banks</t>
  </si>
  <si>
    <t>HDFC Bank Ltd.</t>
  </si>
  <si>
    <t>Infosys Ltd.</t>
  </si>
  <si>
    <t>Software</t>
  </si>
  <si>
    <t>State Bank of India</t>
  </si>
  <si>
    <t>Reliance Industries Ltd.</t>
  </si>
  <si>
    <t>PETROLEUM PRODUCTS</t>
  </si>
  <si>
    <t>Larsen &amp; Toubro Ltd.</t>
  </si>
  <si>
    <t>Construction Project</t>
  </si>
  <si>
    <t>Sun Pharmaceuticals Industries Ltd.</t>
  </si>
  <si>
    <t>Pharmaceuticals</t>
  </si>
  <si>
    <t>Axis Bank Ltd.</t>
  </si>
  <si>
    <t>Tech Mahindra Ltd.</t>
  </si>
  <si>
    <t>Ultratech Cement Ltd.</t>
  </si>
  <si>
    <t>Cement &amp; Cement Products</t>
  </si>
  <si>
    <t>Invesco India ESG Equity Fund</t>
  </si>
  <si>
    <t>An open ended equity scheme investing in companies following Environmental, Social and Governance (ESG) theme</t>
  </si>
  <si>
    <t>NIFTY100 ESG TRI</t>
  </si>
  <si>
    <t>Amit Nigam</t>
  </si>
  <si>
    <t>Since 26 February , 2021</t>
  </si>
  <si>
    <t>Kotak Mahindra Bank Ltd.</t>
  </si>
  <si>
    <t>Tata Consultancy Services Ltd.</t>
  </si>
  <si>
    <t>Avenue Supermarts Ltd.</t>
  </si>
  <si>
    <t>Retailing</t>
  </si>
  <si>
    <t>Titan Company Ltd.</t>
  </si>
  <si>
    <t>Consumer Durables</t>
  </si>
  <si>
    <t>Bajaj Finance Ltd.</t>
  </si>
  <si>
    <t>Finance</t>
  </si>
  <si>
    <t>Divis Laboratories Ltd.</t>
  </si>
  <si>
    <t>Invesco India Financial Services Fund</t>
  </si>
  <si>
    <t>An open ended equity scheme investing in financial services sector</t>
  </si>
  <si>
    <t>To generate capital appreciation from a portfolio of Equity and Equity Related Instruments of companies engaged in the business of banking and financial services.</t>
  </si>
  <si>
    <t>Nifty Financial Services TRI</t>
  </si>
  <si>
    <t>Since 1 June , 2018</t>
  </si>
  <si>
    <t>Hiten Jain</t>
  </si>
  <si>
    <t>Angel One Ltd.</t>
  </si>
  <si>
    <t>Capital Markets</t>
  </si>
  <si>
    <t>SBI Life Insurance Company Ltd.</t>
  </si>
  <si>
    <t>Insurance</t>
  </si>
  <si>
    <t>IIFL Wealth Management Ltd.</t>
  </si>
  <si>
    <t>Cholamandalam Investment and Finance Company Ltd.</t>
  </si>
  <si>
    <t>Invesco India Focused 20 Equity Fund</t>
  </si>
  <si>
    <t>An open ended equity scheme investing in maximum 20 stocks across market capitalization (i.e. Multicap)</t>
  </si>
  <si>
    <t>Nitin Gosar</t>
  </si>
  <si>
    <t>Since 26 August , 2021</t>
  </si>
  <si>
    <t>Since 9 September , 2020</t>
  </si>
  <si>
    <t>Voltas Ltd.</t>
  </si>
  <si>
    <t>Invesco India Growth Opportunities Fund</t>
  </si>
  <si>
    <t>Large &amp; Mid Cap Fund - An open ended equity scheme investing in both large cap and mid cap stocks</t>
  </si>
  <si>
    <t>To generate capital appreciation from a diversified portfolio of predominantly Equity and Equity Related Instruments of Large and Midcap companies.</t>
  </si>
  <si>
    <t>NIFTY Large Midcap 250 TRI</t>
  </si>
  <si>
    <t>Pranav Gokhale</t>
  </si>
  <si>
    <t>Amit Ganatra</t>
  </si>
  <si>
    <t>Since 21 January , 2022</t>
  </si>
  <si>
    <t>Minda Industries Ltd.</t>
  </si>
  <si>
    <t>Auto Ancillaries</t>
  </si>
  <si>
    <t>Vinati Organics lTD.</t>
  </si>
  <si>
    <t>Chemicals</t>
  </si>
  <si>
    <t>Invesco India Infrastructure Fund</t>
  </si>
  <si>
    <t xml:space="preserve">An open ended equity scheme following Infrastructure theme </t>
  </si>
  <si>
    <t>To generate capital appreciation by investing in a portfolio that is predominantly constituted of Equity and Equity Related Instruments of infrastructure companies.</t>
  </si>
  <si>
    <t>Neelesh Dhamnaskar</t>
  </si>
  <si>
    <t>Since 3 September , 2020</t>
  </si>
  <si>
    <t>Tata Power Co. Ltd.</t>
  </si>
  <si>
    <t>Power</t>
  </si>
  <si>
    <t>KNR Constructions Ltd.</t>
  </si>
  <si>
    <t>Construction</t>
  </si>
  <si>
    <t>Bharat Electronics Ltd.</t>
  </si>
  <si>
    <t>AEROSPACE &amp; DEFENSE</t>
  </si>
  <si>
    <t>Bharti Airtel Ltd.</t>
  </si>
  <si>
    <t>Telecom - Services</t>
  </si>
  <si>
    <t>Thermax Ltd.</t>
  </si>
  <si>
    <t>Industrial Capital Goods</t>
  </si>
  <si>
    <t>KEI Industries</t>
  </si>
  <si>
    <t>Industrial Products</t>
  </si>
  <si>
    <t>PNC Infratech Ltd.</t>
  </si>
  <si>
    <t>Cummins India Ltd.</t>
  </si>
  <si>
    <t>Invesco India Largecap Fund</t>
  </si>
  <si>
    <t>Large Cap Fund - An open ended equity scheme predominantly investing in large cap stocks</t>
  </si>
  <si>
    <t>To generate capital appreciation by investing predominantly in Largecap companies.</t>
  </si>
  <si>
    <t>Nifty 100 TRI</t>
  </si>
  <si>
    <t>Since 29 March , 2018</t>
  </si>
  <si>
    <t>Invesco India Mid Cap Fund</t>
  </si>
  <si>
    <t>Mid Cap Fund - An open ended equity scheme predominantly investing in mid cap stocks</t>
  </si>
  <si>
    <t>To generate capital appreciation by investing predominantly in Midcap companies.</t>
  </si>
  <si>
    <t>Since 18 July , 2018</t>
  </si>
  <si>
    <t>Persistent Systems Ltd.</t>
  </si>
  <si>
    <t>Sundram Fasteners Ltd.</t>
  </si>
  <si>
    <t>Trent Ltd.</t>
  </si>
  <si>
    <t>Mphasis Ltd.</t>
  </si>
  <si>
    <t>Gujarat Gas Ltd.</t>
  </si>
  <si>
    <t>GAS</t>
  </si>
  <si>
    <t>Invesco India Multicap Fund</t>
  </si>
  <si>
    <t>Multi Cap Fund - An open ended equity scheme investing across large cap, mid cap, small cap stocks</t>
  </si>
  <si>
    <t>To generate capital appreciation by investing predominantly in Equity and Equity Related Instruments across market capitalization.</t>
  </si>
  <si>
    <t>NIFTY 500 Multicap 50:25:25 TRI</t>
  </si>
  <si>
    <t>V I P Industries Ltd.</t>
  </si>
  <si>
    <t>Invesco India PSU Equity Fund</t>
  </si>
  <si>
    <t>An open ended equity scheme following PSU theme</t>
  </si>
  <si>
    <t>To generate capital appreciation by investing in Equity and Equity Related Instruments of companies where the Central / State Government(s) has majority shareholding or management control or has powers to appoint majority of directors.</t>
  </si>
  <si>
    <t>S&amp;P BSE PSU TRI</t>
  </si>
  <si>
    <t>NTPC Ltd.</t>
  </si>
  <si>
    <t>Bank of Baroda</t>
  </si>
  <si>
    <t>Container Corporation Of India Ltd.</t>
  </si>
  <si>
    <t>Transportation</t>
  </si>
  <si>
    <t>Bharat Petroleum Corporation Ltd.</t>
  </si>
  <si>
    <t>CANFIN Homes Ltd.</t>
  </si>
  <si>
    <t>Power Grid Corporation of India Ltd.</t>
  </si>
  <si>
    <t>Hindustan Petroleum Corporation Ltd.</t>
  </si>
  <si>
    <t>National Aluminium Co. Ltd.</t>
  </si>
  <si>
    <t>Non - Ferrous Metals</t>
  </si>
  <si>
    <t>Invesco India Smallcap Fund</t>
  </si>
  <si>
    <t>Small Cap Fund – An open ended equity scheme predominantly investing in small cap stocks</t>
  </si>
  <si>
    <t>S&amp;P BSE 250 Small Cap Index TRI</t>
  </si>
  <si>
    <t>Since 1 March , 2019</t>
  </si>
  <si>
    <t>Since 10 October , 2018</t>
  </si>
  <si>
    <t>V-Mart Retail Ltd</t>
  </si>
  <si>
    <t>Teamlease Services Ltd.</t>
  </si>
  <si>
    <t>Commercial Services</t>
  </si>
  <si>
    <t>MTAR Technologies Ltd.</t>
  </si>
  <si>
    <t>Craftsman Automation Ltd.</t>
  </si>
  <si>
    <t>KEC International Ltd.</t>
  </si>
  <si>
    <t>Kajaria Ceramics Ltd.</t>
  </si>
  <si>
    <t>Orient Electric Ltd.</t>
  </si>
  <si>
    <t>Invesco India Tax Plan</t>
  </si>
  <si>
    <t>An open ended equity linked saving scheme with a statutory lock in of 3 years and tax benefit</t>
  </si>
  <si>
    <t>To generate long term capital appreciation from a diversified portfolio of predominantly equity and equity-related instruments.</t>
  </si>
  <si>
    <t>L&amp;T Technology Services Ltd.</t>
  </si>
  <si>
    <t>Invesco India Banking &amp; PSU Debt Fund</t>
  </si>
  <si>
    <t>An open ended debt scheme predominantly investing in Debt instruments of banks, Public Sector Undertakings, Public Financial Institutions and Municipal Bonds. A relatively high interest rate risk and relatively low credit risk.</t>
  </si>
  <si>
    <t>Since 16 December , 2020</t>
  </si>
  <si>
    <t>Vikas Garg</t>
  </si>
  <si>
    <t>Since 26 September , 2020</t>
  </si>
  <si>
    <t>Indian Railway Finance Corporation Ltd.</t>
  </si>
  <si>
    <t>Bond</t>
  </si>
  <si>
    <t>NABARD</t>
  </si>
  <si>
    <t>National Highway Authority of India</t>
  </si>
  <si>
    <t>Food Corporation of India</t>
  </si>
  <si>
    <t>Power Finance Corporation Ltd.</t>
  </si>
  <si>
    <t>Hindustan Petroleum Corporation Ltd. (CR 6.63) (MD 11/04/2031)</t>
  </si>
  <si>
    <t>Debentures</t>
  </si>
  <si>
    <t>GOI (CR 6.1) (MD 12/07/2031)</t>
  </si>
  <si>
    <t>Gilt</t>
  </si>
  <si>
    <t>GOI (CR 5.77) (MD 03/08/2030)</t>
  </si>
  <si>
    <t>Invesco India Corporate Bond Fund</t>
  </si>
  <si>
    <t>An open ended debt  scheme predominantly investing in AA+ and above rated corporate bonds. A relatively high interest rate risk and relatively low credit risk.</t>
  </si>
  <si>
    <t>GOI (CR 5.22) (MD 15/06/2025)</t>
  </si>
  <si>
    <t>National Housing Bank</t>
  </si>
  <si>
    <t>Sikka ports &amp; Terminals Ltd. (CR 6.75) (MD 22/04/2026)</t>
  </si>
  <si>
    <t>Oil &amp; Natural Gas Corporation Ltd. (CR 4.64) (MD 21/11/2023)</t>
  </si>
  <si>
    <t>GOI (CR 5.63) (MD 12/04/2026)</t>
  </si>
  <si>
    <t>REC LTD.</t>
  </si>
  <si>
    <t>Reliance Industries Ltd. (CR 9.25) (MD 16/06/2024)</t>
  </si>
  <si>
    <t>Mahindra &amp; Mahindra Ltd. (CR 6.78) (MD 24/04/2023)</t>
  </si>
  <si>
    <t>Invesco India Credit Risk Fund</t>
  </si>
  <si>
    <t>An open ended debt scheme predominantly investing in AA and below rated corporate bonds (excluding AA+ rated corporate bonds). A relatively high interest rate risk and moderate credit risk.</t>
  </si>
  <si>
    <t>To generate accrual income and capital appreciation by investing in debt securities of varying maturities across the credit spectrum.</t>
  </si>
  <si>
    <t>GOI (CR 6.45) (MD 07/10/2029)</t>
  </si>
  <si>
    <t>HDB Financial Services Ltd (CR 7.5) (MD 23/12/2022)</t>
  </si>
  <si>
    <t>National Highway Authority of India (CR 7.11) (MD 05/11/2022)</t>
  </si>
  <si>
    <t>Tata Steel Ltd. (CR 2) (MD 23/04/2022)</t>
  </si>
  <si>
    <t>Invesco India Gilt Fund</t>
  </si>
  <si>
    <t>An open ended debt scheme investing in government securities across maturity. A relatively high interest rate risk and relatively low credit risk.</t>
  </si>
  <si>
    <t>To generate returns by investing predominantly in a portfolio of securities issued and guaranteed by Central and State Government across maturities.</t>
  </si>
  <si>
    <t>Since 27 July , 2021</t>
  </si>
  <si>
    <t>GOI (CR 5.09) (MD 13/04/2022)</t>
  </si>
  <si>
    <t>GOI (CR 6.54) (MD 17/01/2032)</t>
  </si>
  <si>
    <t>Cash &amp; Cash Equivalent</t>
  </si>
  <si>
    <t>GOI (CR 7.59) (MD 11/01/2026)</t>
  </si>
  <si>
    <t>Invesco India Liquid Fund</t>
  </si>
  <si>
    <t>An open ended liquid scheme. A relatively low interest rate risk and relatively low credit risk.</t>
  </si>
  <si>
    <t>To generate income commensurate with low risk and high liquidity, through a portfolio of debt and Money Market Instruments.</t>
  </si>
  <si>
    <t>CRISIL Liquid Fund Index</t>
  </si>
  <si>
    <t>Prateek Jain</t>
  </si>
  <si>
    <t>Since 14 February , 2022</t>
  </si>
  <si>
    <t>Since 25 April , 2011</t>
  </si>
  <si>
    <t>CP</t>
  </si>
  <si>
    <t>ICICI Securities Ltd.</t>
  </si>
  <si>
    <t>Indian Oil Corporation Ltd.</t>
  </si>
  <si>
    <t>Treasury Bill (91D) (MD 03/03/2022)</t>
  </si>
  <si>
    <t>T Bill</t>
  </si>
  <si>
    <t>Treasury Bill (364D) (MD 11/03/2022)</t>
  </si>
  <si>
    <t>Treasury Bill (91D) (MD 14/04/2022)</t>
  </si>
  <si>
    <t>Reliance Retail Ventures Ltd.</t>
  </si>
  <si>
    <t>Treasury Bill (91D) (MD 12/05/2022)</t>
  </si>
  <si>
    <t>Berger Paints Ltd.</t>
  </si>
  <si>
    <t>Treasury Bill (91D) (MD 17/03/2022)</t>
  </si>
  <si>
    <t>Invesco India Medium Duration Fund</t>
  </si>
  <si>
    <t xml:space="preserve">An open ended medium term debt scheme investing in instruments such that the Macaulay duration^ of the portfolio is between 3 years and 4 years. A relatively high interest rate risk and moderate credit risk. </t>
  </si>
  <si>
    <t>Since 29 June , 2021</t>
  </si>
  <si>
    <t>Muthoot Finance Ltd. (CR 7.1) (MD 20/06/2024)</t>
  </si>
  <si>
    <t>Karnataka Sdl (CR 8.67) (MD 24/02/2026)</t>
  </si>
  <si>
    <t>SDL</t>
  </si>
  <si>
    <t>Gujarat SDL (CR 8.27) (MD 13/01/2026)</t>
  </si>
  <si>
    <t>Gujarat SDL (CR 8.05) (MD 15/06/2026)</t>
  </si>
  <si>
    <t>Maharashtra SDL  (CR 7.96) (MD 29/06/2026)</t>
  </si>
  <si>
    <t>Gujarat SDL (CR 7.89) (MD 15/05/2025)</t>
  </si>
  <si>
    <t>Invesco India Money Market Fund</t>
  </si>
  <si>
    <t>An open ended debt scheme investing in money market instruments. A relatively low interest rate risk and relatively low credit risk.</t>
  </si>
  <si>
    <t>To generate superior risk-adjusted returns by investing in Money Market Instruments.</t>
  </si>
  <si>
    <t>Since 4 January , 2020</t>
  </si>
  <si>
    <t>CD</t>
  </si>
  <si>
    <t>Madhya Pradesh SDL (CR 8.6) (MD 23/01/2023)</t>
  </si>
  <si>
    <t>Sundaram Finance Ltd.</t>
  </si>
  <si>
    <t>Housing Development Finance Corporation Ltd.</t>
  </si>
  <si>
    <t>Bajaj Housing Finance Ltd</t>
  </si>
  <si>
    <t>Small Industries Development Bank of India Ltd.</t>
  </si>
  <si>
    <t>Kotak Mahindra Investment Ltd.</t>
  </si>
  <si>
    <t>Invesco India Overnight Fund</t>
  </si>
  <si>
    <t>An open ended debt scheme investing in overnight securities. A relatively low interest rate risk and relatively low credit risk.</t>
  </si>
  <si>
    <t>Since 7 January , 2020</t>
  </si>
  <si>
    <t>Treasury Bill (364D) (MD 17/03/2022)</t>
  </si>
  <si>
    <t>Invesco India Short Term Fund</t>
  </si>
  <si>
    <t>An open ended short term debt scheme investing in instruments such that the Macaulay duration^ of the portfolio is between 1 year to 3 years. A moderate interest rate risk and relatively low credit risk.</t>
  </si>
  <si>
    <t>To generate steady returns with a moderate risk for investors by investing in a portfolio of short term debt and Money Market Instruments.</t>
  </si>
  <si>
    <t>CRISIL Short Term Bond Fund Index</t>
  </si>
  <si>
    <t>GOI (CR 6.18) (MD 04/11/2024)</t>
  </si>
  <si>
    <t>LIC Housing Finance Ltd. (CR 7.79) (MD 18/10/2024)</t>
  </si>
  <si>
    <t>LIC Housing Finance Ltd. (CR 7.4) (MD 06/09/2024)</t>
  </si>
  <si>
    <t>Jamnagar Utilities &amp; Power Ltd (CR 7.7) (MD 29/06/2023)</t>
  </si>
  <si>
    <t>Invesco India Treasury Advantage Fund</t>
  </si>
  <si>
    <t>An open ended low duration debt scheme investing in instruments such that the Macaulay duration^ of the portfolio is between 6 months to 12 months. A relatively low interest rate risk and relatively low credit risk.</t>
  </si>
  <si>
    <t>To generate income by investing in debt and Money Market Instruments.</t>
  </si>
  <si>
    <t>CRISIL Low Duration Debt Index</t>
  </si>
  <si>
    <t>Since 1 January , 2013</t>
  </si>
  <si>
    <t>Sikka ports &amp; Terminals Ltd.</t>
  </si>
  <si>
    <t>Gujarat SDL (CR 8.94) (MD 07/03/2022)</t>
  </si>
  <si>
    <t>GOI (CR 7.16) (MD 20/05/2023)</t>
  </si>
  <si>
    <t>Karnataka Sdl (CR 8.38) (MD 31/10/2022)</t>
  </si>
  <si>
    <t>Invesco India Ultra Short Term Fund</t>
  </si>
  <si>
    <t>An open ended ultra-short term debt scheme investing in instruments such that the Macaulay duration^ of the portfolio is between 3 months to 6 months. A relatively low interest rate risk and moderate credit risk.</t>
  </si>
  <si>
    <t>To primarily generate accrual income by investing in a portfolio of short term Money Market and Debt Instruments.</t>
  </si>
  <si>
    <t>CRISIL Ultra Short Term Debt Index**</t>
  </si>
  <si>
    <t>Indian Oil Corporation Ltd. (CR 5.05) (MD 25/11/2022)</t>
  </si>
  <si>
    <t>Tamil Nadu SDL (CR 8.8) (MD 25/10/2022)</t>
  </si>
  <si>
    <t>Jamnagar Utilities &amp; Power Ltd (CR 7.67) (MD 28/02/2023)</t>
  </si>
  <si>
    <t>LIC Housing Finance Ltd. (CR 7.45) (MD 10/02/2023)</t>
  </si>
  <si>
    <t>Rajasthan SDL (CR 8.92) (MD 22/08/2022)</t>
  </si>
  <si>
    <t>Invesco India Arbitrage Fund</t>
  </si>
  <si>
    <t>An open ended scheme investing in arbitrage opportunities</t>
  </si>
  <si>
    <t>To generate income through arbitrage opportunities emerging out of difference in pricing between the cash market and the derivatives market and through deployment of surplus cash in fixed income instruments.</t>
  </si>
  <si>
    <t>Nifty 50 Arbitrage Index</t>
  </si>
  <si>
    <t>Deepak Gupta</t>
  </si>
  <si>
    <t>Since 11 November , 2021</t>
  </si>
  <si>
    <t>Invesco Mutual Fund</t>
  </si>
  <si>
    <t>MFDebt</t>
  </si>
  <si>
    <t>DLF Ltd.</t>
  </si>
  <si>
    <t>Equity</t>
  </si>
  <si>
    <t>Indian Energy Exchange Ltd.</t>
  </si>
  <si>
    <t>Treasury Bill</t>
  </si>
  <si>
    <t>IDFC Ltd.</t>
  </si>
  <si>
    <t>Adani Ports and Special Economic Zone Ltd.</t>
  </si>
  <si>
    <t>Invesco India Dynamic Equity Fund</t>
  </si>
  <si>
    <t>An open ended dynamic asset allocation fund</t>
  </si>
  <si>
    <t>To generate capital appreciation by investing in equity and debt securities which are managed dynamically.</t>
  </si>
  <si>
    <t>Housing Development Finance Corporation Ltd. (CR 6.95) (MD 27/04/2023)</t>
  </si>
  <si>
    <t>Housing Development Finance Corporation Ltd. (CR 7.87) (MD 18/07/2022)</t>
  </si>
  <si>
    <t>GOI (CR 7.26) (MD 14/01/2029)</t>
  </si>
  <si>
    <t>Invesco India Equity &amp; Bond Fund</t>
  </si>
  <si>
    <t>An open ended hybrid scheme investing predominantly in equity and equity related instruments</t>
  </si>
  <si>
    <t>Since 11 June , 2018</t>
  </si>
  <si>
    <t>Invesco India Equity Savings Fund</t>
  </si>
  <si>
    <t>An open ended scheme investing in equity, arbitrage and debt</t>
  </si>
  <si>
    <t>Since 14 February , 2019</t>
  </si>
  <si>
    <t>United Spirits Ltd.</t>
  </si>
  <si>
    <t>GOI (CR 7.68) (MD 15/12/2023)</t>
  </si>
  <si>
    <t>Kotak Mahindra Prime Ltd. (CR 5.4911) (MD 06/11/2023)</t>
  </si>
  <si>
    <t>An open ended scheme tracking returns provided by investment in physical gold</t>
  </si>
  <si>
    <t>To generate returns that closely correspond to the returns provided by investment in physical gold in the domestic market, subject to tracking error.</t>
  </si>
  <si>
    <t>GOLD - BULLION</t>
  </si>
  <si>
    <t>Invesco India Gold Fund</t>
  </si>
  <si>
    <t>An open ended fund of fund scheme investing in Invesco India Gold Exchange Traded Fund</t>
  </si>
  <si>
    <t>To provide returns that closely corresponds to returns provided by Invesco India Gold Exchange Traded Fund.</t>
  </si>
  <si>
    <t>An open ended scheme replicating Nifty 50 Index</t>
  </si>
  <si>
    <t>To generate returns which closely correspond to the returns generated by securities as represented by Nifty 50, subject to tracking error, if any.</t>
  </si>
  <si>
    <t>Nifty 50 TRI</t>
  </si>
  <si>
    <r>
      <t>S&amp;P BSE Sensex TRI</t>
    </r>
    <r>
      <rPr>
        <vertAlign val="superscript"/>
        <sz val="10"/>
        <color theme="1"/>
        <rFont val="Arial"/>
        <family val="2"/>
      </rPr>
      <t>1</t>
    </r>
  </si>
  <si>
    <t>Kuber Mannadi</t>
  </si>
  <si>
    <t>Hindustan Unilever Ltd.</t>
  </si>
  <si>
    <t>Invesco India - Invesco Global Consumer Trends Fund of Fund</t>
  </si>
  <si>
    <t>An open ended fund of fund scheme investing in Invesco Global Consumer Trends Fund</t>
  </si>
  <si>
    <r>
      <t>Nifty 50 TRI</t>
    </r>
    <r>
      <rPr>
        <vertAlign val="superscript"/>
        <sz val="10"/>
        <color theme="1"/>
        <rFont val="Arial"/>
        <family val="2"/>
      </rPr>
      <t>1</t>
    </r>
  </si>
  <si>
    <t>Since 4 December , 2020</t>
  </si>
  <si>
    <t>An open ended fund of fund scheme investing in Invesco Global Equity Income Fund</t>
  </si>
  <si>
    <t>Since 15 April , 2014</t>
  </si>
  <si>
    <t>An open ended fund of fund scheme investing in Invesco Pan European Equity Fund</t>
  </si>
  <si>
    <t>Since 15 January , 2014</t>
  </si>
  <si>
    <t>CRISIL Composite Bond Fund Index</t>
  </si>
  <si>
    <t>Axis Finance Ltd. (MD 25/05/2022)</t>
  </si>
  <si>
    <t>ZCB</t>
  </si>
  <si>
    <t>Bajaj Housing Finance Ltd  (MD 05/04/2022)</t>
  </si>
  <si>
    <t>L &amp; T Finance Ltd. (CR 8.9499) (MD 10/06/2022)</t>
  </si>
  <si>
    <t>LIC Housing Finance Ltd. (CR 7.48) (MD 10/06/2022)</t>
  </si>
  <si>
    <t>Aditya Birla Finance Ltd. (MD 08/04/2022)</t>
  </si>
  <si>
    <t>Grasim Industries Ltd. (CR 7.65) (MD 15/04/2022)</t>
  </si>
  <si>
    <t>Reliance Industries Ltd. (CR 8.3) (MD 08/03/2022)</t>
  </si>
  <si>
    <t>LIC Housing Finance Ltd. (CR 7.95) (MD 24/03/2022)</t>
  </si>
  <si>
    <t>Tata Sons Ltd. (CR 8.25) (MD 23/03/2022)</t>
  </si>
  <si>
    <t>L &amp; T Finance Ltd. (CR 9.3772) (MD 11/03/2022)</t>
  </si>
  <si>
    <t>HDB Financial Services Ltd (MD 05/04/2022)</t>
  </si>
  <si>
    <t>Housing &amp; Urban Development Corporation Ltd.</t>
  </si>
  <si>
    <t>Bajaj Finance Ltd. (MD 05/04/2022)</t>
  </si>
  <si>
    <t>Larsen &amp; Toubro Ltd. (CR 7) (MD 25/04/2022)</t>
  </si>
  <si>
    <t>4. Benchmark Returns are calculated using Total Return variant of respective Benchmark Index</t>
  </si>
  <si>
    <t>5. Scheme which has been in existence for more than six months but less than one year, then simple annualized growth rate of the scheme for the past 6 months has been provided. NA: Not applicable</t>
  </si>
  <si>
    <t>Invesco India Flexi Cap Fund</t>
  </si>
  <si>
    <t>S&amp;P BSE India Infrastructure Index TRI</t>
  </si>
  <si>
    <t>S&amp;P BSE Midcap 150 TRI</t>
  </si>
  <si>
    <t>An open ended dynamic equity scheme investing across large cap, mid cap, small cap stocks</t>
  </si>
  <si>
    <t xml:space="preserve">To generate capital appreciation by dynamically investing in a mix of equity and equity related instruments across market capitalization i.e. large, mid and small cap stocks. </t>
  </si>
  <si>
    <t>Since 14 February, 2022</t>
  </si>
  <si>
    <t>ICICI Bank Limited</t>
  </si>
  <si>
    <t>HDFC Bank Limited</t>
  </si>
  <si>
    <t>Infosys Limited</t>
  </si>
  <si>
    <t>MphasiS Limited</t>
  </si>
  <si>
    <t>Teamlease Services Limited</t>
  </si>
  <si>
    <t>Sun Pharmaceutical Industries Limited</t>
  </si>
  <si>
    <t>Bharti Airtel Limited</t>
  </si>
  <si>
    <t>Apollo Hospitals Enterprise Limited</t>
  </si>
  <si>
    <t>Larsen &amp; Toubro Infotech Limited</t>
  </si>
  <si>
    <t>Healthcare Services</t>
  </si>
  <si>
    <t>Price of Gold</t>
  </si>
  <si>
    <t xml:space="preserve">To generate capital appreciation from a diversified portfolio of Equity and Equity Related Instruments of companies which are selected based on Environmental, Social and Governance (ESG) criteria as defined by our proprietary investment framework. </t>
  </si>
  <si>
    <t>To generate capital appreciation by investing in upto 20 stocks across market capitalization.</t>
  </si>
  <si>
    <t>To generate capital appreciation by investing predominantly in stocks of Smallcap companies.</t>
  </si>
  <si>
    <t>To generate income commensurate with low risk and high liquidity by investing in overnight securities having residual maturity of 1 business day.</t>
  </si>
  <si>
    <t>To generate regular and stable income by investing predominantly in bonds issued by corporates. The scheme will invest in bonds which are rated AA+/ AAA by credit rating agencies.</t>
  </si>
  <si>
    <t>To generate returns by investing primarily in debt &amp; Money Market Instruments issued by banks, Public Financial Institutions (PFIs), Public Sector Undertakings (PSUs) and Municipal Bonds.</t>
  </si>
  <si>
    <t xml:space="preserve">To generate income by investing in a portfolio of Debt and Money Market Instruments such that the Macaulay duration of the portfolio is between 3 years and 4 years. </t>
  </si>
  <si>
    <t>CRISIL Banking and PSU Debt Index</t>
  </si>
  <si>
    <t>CRISIL Corporate Bond Composite Index</t>
  </si>
  <si>
    <t>CRISIL Short Term Credit Risk Index</t>
  </si>
  <si>
    <r>
      <t>CRISIL 10 Yr Gilt Index</t>
    </r>
    <r>
      <rPr>
        <vertAlign val="superscript"/>
        <sz val="10"/>
        <rFont val="Arial"/>
        <family val="2"/>
      </rPr>
      <t>1</t>
    </r>
  </si>
  <si>
    <t>CRISIL Dynamic Gilt Index</t>
  </si>
  <si>
    <r>
      <t>CRISIL 1 Yr T Bill Index</t>
    </r>
    <r>
      <rPr>
        <vertAlign val="superscript"/>
        <sz val="10"/>
        <rFont val="Arial"/>
        <family val="2"/>
      </rPr>
      <t>1</t>
    </r>
  </si>
  <si>
    <t>CRISIL Medium Term Debt Index</t>
  </si>
  <si>
    <t>CRISIL Money Market Index</t>
  </si>
  <si>
    <r>
      <t>CRISIL 1 Yr T Bill Index</t>
    </r>
    <r>
      <rPr>
        <vertAlign val="superscript"/>
        <sz val="10"/>
        <color theme="1"/>
        <rFont val="Arial"/>
        <family val="2"/>
      </rPr>
      <t>1</t>
    </r>
  </si>
  <si>
    <t>CRISIL Overnight Index</t>
  </si>
  <si>
    <r>
      <t>CRISIL 10 Yr Gilt Index</t>
    </r>
    <r>
      <rPr>
        <vertAlign val="superscript"/>
        <sz val="10"/>
        <color theme="1"/>
        <rFont val="Arial"/>
        <family val="2"/>
      </rPr>
      <t>1</t>
    </r>
  </si>
  <si>
    <t>CRISIL Ultra Short Term Debt Index</t>
  </si>
  <si>
    <t>9,710</t>
  </si>
  <si>
    <t>9,848</t>
  </si>
  <si>
    <t>9,992</t>
  </si>
  <si>
    <t>10,088</t>
  </si>
  <si>
    <t>10,110</t>
  </si>
  <si>
    <t>10,157</t>
  </si>
  <si>
    <t>10,175</t>
  </si>
  <si>
    <t>9,910</t>
  </si>
  <si>
    <t>To generate capital appreciation and current income by investing in equity &amp; equity related instruments as well as debt securities.</t>
  </si>
  <si>
    <t xml:space="preserve">To generate capital appreciation and income by investing in equity and equity related instruments, arbitrage opportunities and fixed income instruments (including debt, government securities and money market instruments). </t>
  </si>
  <si>
    <t>To provide long-term capital appreciation by investing predominantly in units of Invesco Global Consumer Trends Fund, an overseas fund which invests in an international portfolio of companies predominantly engaged in the design, production or distribution of products and services related to the discretionary consumer needs of individuals.</t>
  </si>
  <si>
    <t>To provide capital appreciation and/or income by investing predominantly in units of Invesco Global Equity Income Fund, an overseas equity fund which invests primarily in equities of companies worldwide. The Scheme may, at the discretion of Fund Manager, also invest in units of other similar Overseas Mutual Funds with similar objectives, strategy and attributes which may constitute a significant portion of its net assets.</t>
  </si>
  <si>
    <t>To generate capital appreciation by investing predominantly in units of Invesco Pan European Equity Fund, an overseas equity fund which invests primarily in equity securities of European companies with an emphasis on larger companies. The Scheme may, at the discretion of Fund Manager, also invest in units of other similar Overseas Mutual Funds with similar objectives, strategy and attributes which may constitute a significant portion of its net assets.</t>
  </si>
  <si>
    <t>Invesco India Fixed Maturity Plan - Series 31 - Plan D</t>
  </si>
  <si>
    <t>Invesco India Fixed Maturity Plan - Series 33 - Plan B</t>
  </si>
  <si>
    <t>Invesco India Fixed Maturity Plan - Series 33 - Plan D</t>
  </si>
  <si>
    <t>A Close - Ended  Debt Scheme. A  relatively low  interest rate risk and  relatively low credit  risk.</t>
  </si>
  <si>
    <t>A Close - Ended  Debt Scheme. A  relatively low  interest rate risk and relatively low credit  risk.</t>
  </si>
  <si>
    <t>To generate income by investing in a portfolio of debt and money market instruments maturing on or before the date of maturity of the Scheme.</t>
  </si>
  <si>
    <t xml:space="preserve">To generate income by investing in a portfolio of debt and money market instruments maturing on or before the date of maturity of the Scheme. </t>
  </si>
  <si>
    <t>Nifty Equity Savings Index</t>
  </si>
  <si>
    <t>CRISIL Hybrid 35 + 65 - Aggressive Index</t>
  </si>
  <si>
    <t>CRISIL Hybrid 35 + 65  - Aggressive Index</t>
  </si>
  <si>
    <t>Nifty 50 Hybrid Composite Debt 50:50 Index</t>
  </si>
  <si>
    <t>International Fund (Invesco Global Consumer Trends Fund Accumulated S)</t>
  </si>
  <si>
    <t>International Fund (Invesco Global Equity Income Fund Accumulated C)</t>
  </si>
  <si>
    <t>International Fund (Invesco Pan European Equity Fund Accumulated C)</t>
  </si>
  <si>
    <t>Invesco India - Invesco Pan European Equity Fund of Fund</t>
  </si>
  <si>
    <t>Invesco India - Invesco Global Equity Income Fund of Fund</t>
  </si>
  <si>
    <t>Invesco India Nifty Exchange Traded Fund</t>
  </si>
  <si>
    <t>Invesco India Gold Exchange Traded Fund</t>
  </si>
  <si>
    <t>MSCI Europe - Net Dividend</t>
  </si>
  <si>
    <t>MSCI World Index - Net Dividend</t>
  </si>
  <si>
    <t>MSCI World Consumer Discretionary Index -
Net Dividend</t>
  </si>
  <si>
    <r>
      <t xml:space="preserve">6. </t>
    </r>
    <r>
      <rPr>
        <vertAlign val="superscript"/>
        <sz val="11"/>
        <color theme="1"/>
        <rFont val="Calibri"/>
        <family val="2"/>
        <scheme val="minor"/>
      </rPr>
      <t>3</t>
    </r>
    <r>
      <rPr>
        <sz val="11"/>
        <color theme="1"/>
        <rFont val="Calibri"/>
        <family val="2"/>
        <scheme val="minor"/>
      </rPr>
      <t>The Scheme invests minimum 95% of its net assets in physical gold and currently there is no suitable additional benchmark available for the Scheme.</t>
    </r>
  </si>
  <si>
    <r>
      <t>Price of Gold</t>
    </r>
    <r>
      <rPr>
        <vertAlign val="superscript"/>
        <sz val="10"/>
        <color theme="1"/>
        <rFont val="Arial"/>
        <family val="2"/>
      </rPr>
      <t>6</t>
    </r>
  </si>
  <si>
    <r>
      <t>Nifty 50 TRI</t>
    </r>
    <r>
      <rPr>
        <vertAlign val="superscript"/>
        <sz val="10"/>
        <color theme="1"/>
        <rFont val="Arial"/>
        <family val="2"/>
      </rPr>
      <t>2</t>
    </r>
  </si>
  <si>
    <t>2. Fund of Funds Schemes - The investor will bear the recurring expenses of the scheme, in addition to the expenses of underlying scheme.</t>
  </si>
  <si>
    <r>
      <t xml:space="preserve">3. </t>
    </r>
    <r>
      <rPr>
        <b/>
        <sz val="10"/>
        <rFont val="Arial"/>
        <family val="2"/>
      </rPr>
      <t>Past performance may or may not be sustained in future.</t>
    </r>
    <r>
      <rPr>
        <sz val="10"/>
        <rFont val="Arial"/>
        <family val="2"/>
      </rPr>
      <t xml:space="preserve"> The performance details provided herein are of existing plan &amp; Direct plan – Growth Option. Different plans have different expense structure. For calculating returns since inception for Direct Plan, NAV as on January 1, 2013, of corresponding growth option of existing plan is considered. CAGR – Compounded Annualised Growth Rate</t>
    </r>
  </si>
  <si>
    <t>4. Returns are given only in respect of schemes which have completed 6 months. For calculating returns since inception for open ended equity schemes NAV as on the date of allotment is taken as Rs. 10/. Since inception date is deemed to be date of allotment. Face value is Rs. 10</t>
  </si>
  <si>
    <r>
      <t xml:space="preserve">5. </t>
    </r>
    <r>
      <rPr>
        <vertAlign val="superscript"/>
        <sz val="10"/>
        <rFont val="Arial"/>
        <family val="2"/>
      </rPr>
      <t>2</t>
    </r>
    <r>
      <rPr>
        <sz val="10"/>
        <rFont val="Arial"/>
        <family val="2"/>
      </rPr>
      <t>Benchmark Returns are calculated using Total Return variant of respective Benchmark Index</t>
    </r>
  </si>
  <si>
    <t>Krishna Cheemalapati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</si>
</sst>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_);_(* \(#,##0.00\);_(* &quot;-&quot;??_);_(@_)"/>
    <numFmt numFmtId="165" formatCode="[$-409]mmmm\ d\,\ yyyy;@"/>
    <numFmt numFmtId="166" formatCode="0.0000"/>
    <numFmt numFmtId="167" formatCode="#,##0.00%"/>
    <numFmt numFmtId="171" formatCode="_-* #,##0.00_-;\-* #,##0.00_-;_-* &quot;-&quot;??_-;_-@_-"/>
  </numFmts>
  <fonts count="17" x14ac:knownFonts="1">
    <font>
      <sz val="11"/>
      <color theme="1"/>
      <name val="Calibri"/>
      <family val="2"/>
      <scheme val="minor"/>
    </font>
    <font>
      <sz val="11"/>
      <color theme="1"/>
      <name val="Calibri"/>
      <family val="2"/>
      <scheme val="minor"/>
    </font>
    <font>
      <u/>
      <sz val="11"/>
      <color theme="10"/>
      <name val="Calibri"/>
      <family val="2"/>
      <scheme val="minor"/>
    </font>
    <font>
      <sz val="10"/>
      <color theme="1"/>
      <name val="Arial"/>
      <family val="2"/>
    </font>
    <font>
      <b/>
      <sz val="10"/>
      <name val="Arial"/>
      <family val="2"/>
    </font>
    <font>
      <sz val="10"/>
      <name val="Arial"/>
      <family val="2"/>
    </font>
    <font>
      <sz val="10"/>
      <color rgb="FFFF0000"/>
      <name val="Arial"/>
      <family val="2"/>
    </font>
    <font>
      <b/>
      <vertAlign val="superscript"/>
      <sz val="10"/>
      <name val="Arial"/>
      <family val="2"/>
    </font>
    <font>
      <vertAlign val="superscript"/>
      <sz val="10"/>
      <name val="Arial"/>
      <family val="2"/>
    </font>
    <font>
      <b/>
      <sz val="10"/>
      <color rgb="FFFF0000"/>
      <name val="Arial"/>
      <family val="2"/>
    </font>
    <font>
      <sz val="10"/>
      <color indexed="72"/>
      <name val="Arial"/>
      <family val="2"/>
    </font>
    <font>
      <b/>
      <sz val="10"/>
      <color theme="1"/>
      <name val="Arial"/>
      <family val="2"/>
    </font>
    <font>
      <b/>
      <vertAlign val="superscript"/>
      <sz val="10"/>
      <color theme="1"/>
      <name val="Arial"/>
      <family val="2"/>
    </font>
    <font>
      <u/>
      <sz val="10"/>
      <color theme="1"/>
      <name val="Arial"/>
      <family val="2"/>
    </font>
    <font>
      <b/>
      <sz val="10"/>
      <color rgb="FF000000"/>
      <name val="Arial"/>
      <family val="2"/>
    </font>
    <font>
      <vertAlign val="superscript"/>
      <sz val="10"/>
      <color theme="1"/>
      <name val="Arial"/>
      <family val="2"/>
    </font>
    <font>
      <vertAlign val="superscript"/>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FFFF00"/>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8"/>
      </top>
      <bottom style="thin">
        <color indexed="8"/>
      </bottom>
      <diagonal/>
    </border>
  </borders>
  <cellStyleXfs count="7">
    <xf numFmtId="0" fontId="0" fillId="0" borderId="0"/>
    <xf numFmtId="9" fontId="1" fillId="0" borderId="0" applyFont="0" applyFill="0" applyBorder="0" applyAlignment="0" applyProtection="0"/>
    <xf numFmtId="0" fontId="2" fillId="0" borderId="0" applyNumberForma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cellStyleXfs>
  <cellXfs count="666">
    <xf numFmtId="0" fontId="0" fillId="0" borderId="0" xfId="0"/>
    <xf numFmtId="3" fontId="3" fillId="0" borderId="4" xfId="0" applyNumberFormat="1" applyFont="1" applyFill="1" applyBorder="1" applyAlignment="1">
      <alignment horizontal="center" vertical="top" wrapText="1"/>
    </xf>
    <xf numFmtId="0" fontId="5" fillId="0" borderId="0" xfId="0" applyFont="1" applyBorder="1" applyAlignment="1">
      <alignment vertical="center"/>
    </xf>
    <xf numFmtId="0" fontId="5" fillId="2" borderId="0" xfId="0" applyFont="1" applyFill="1" applyBorder="1" applyAlignment="1">
      <alignment vertical="center"/>
    </xf>
    <xf numFmtId="0" fontId="5" fillId="3" borderId="4" xfId="0" applyNumberFormat="1" applyFont="1" applyFill="1" applyBorder="1" applyAlignment="1">
      <alignment horizontal="center" vertical="center"/>
    </xf>
    <xf numFmtId="0" fontId="4" fillId="0" borderId="4" xfId="0" applyFont="1" applyBorder="1" applyAlignment="1">
      <alignment vertical="center" wrapText="1"/>
    </xf>
    <xf numFmtId="0" fontId="5" fillId="3" borderId="4"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4" xfId="0" applyFont="1" applyFill="1" applyBorder="1" applyAlignment="1">
      <alignment vertical="center"/>
    </xf>
    <xf numFmtId="0" fontId="4" fillId="2" borderId="4" xfId="0" applyFont="1" applyFill="1" applyBorder="1" applyAlignment="1">
      <alignment vertical="center"/>
    </xf>
    <xf numFmtId="165" fontId="5" fillId="2" borderId="4" xfId="0" applyNumberFormat="1" applyFont="1" applyFill="1" applyBorder="1" applyAlignment="1">
      <alignment vertical="center"/>
    </xf>
    <xf numFmtId="165" fontId="5" fillId="3" borderId="4" xfId="0" applyNumberFormat="1" applyFont="1" applyFill="1" applyBorder="1" applyAlignment="1">
      <alignment horizontal="center" vertical="center"/>
    </xf>
    <xf numFmtId="165" fontId="5" fillId="2" borderId="0" xfId="0" applyNumberFormat="1" applyFont="1" applyFill="1" applyBorder="1" applyAlignment="1">
      <alignment vertical="center"/>
    </xf>
    <xf numFmtId="165" fontId="4" fillId="2" borderId="4" xfId="0" applyNumberFormat="1" applyFont="1" applyFill="1" applyBorder="1" applyAlignment="1">
      <alignment vertical="center"/>
    </xf>
    <xf numFmtId="0" fontId="4" fillId="0" borderId="4" xfId="0" applyFont="1" applyBorder="1" applyAlignment="1">
      <alignment vertical="center"/>
    </xf>
    <xf numFmtId="0" fontId="5" fillId="3" borderId="4" xfId="0" applyNumberFormat="1" applyFont="1" applyFill="1" applyBorder="1" applyAlignment="1">
      <alignment horizontal="center" vertical="center" wrapText="1"/>
    </xf>
    <xf numFmtId="0" fontId="5" fillId="2" borderId="4" xfId="0" applyFont="1" applyFill="1" applyBorder="1" applyAlignment="1">
      <alignment vertical="center"/>
    </xf>
    <xf numFmtId="2" fontId="5" fillId="3" borderId="4" xfId="0" applyNumberFormat="1" applyFont="1" applyFill="1" applyBorder="1" applyAlignment="1">
      <alignment horizontal="center" vertical="center"/>
    </xf>
    <xf numFmtId="2" fontId="6" fillId="3" borderId="4" xfId="0" applyNumberFormat="1" applyFont="1" applyFill="1" applyBorder="1" applyAlignment="1">
      <alignment horizontal="center" vertical="center"/>
    </xf>
    <xf numFmtId="0" fontId="6" fillId="3" borderId="4" xfId="0" applyFont="1" applyFill="1" applyBorder="1" applyAlignment="1">
      <alignment vertical="center"/>
    </xf>
    <xf numFmtId="0" fontId="5" fillId="0" borderId="4" xfId="0" applyFont="1" applyBorder="1" applyAlignment="1">
      <alignment horizontal="center" vertical="center" wrapText="1"/>
    </xf>
    <xf numFmtId="2" fontId="5" fillId="2" borderId="4" xfId="0" applyNumberFormat="1" applyFont="1" applyFill="1" applyBorder="1" applyAlignment="1">
      <alignment horizontal="center" vertical="center" wrapText="1"/>
    </xf>
    <xf numFmtId="2" fontId="5" fillId="0" borderId="4" xfId="0" applyNumberFormat="1" applyFont="1" applyFill="1" applyBorder="1" applyAlignment="1">
      <alignment horizontal="center" vertical="center" wrapText="1"/>
    </xf>
    <xf numFmtId="2" fontId="8" fillId="3" borderId="4" xfId="0" applyNumberFormat="1" applyFont="1" applyFill="1" applyBorder="1" applyAlignment="1">
      <alignment horizontal="center" vertical="center" wrapText="1"/>
    </xf>
    <xf numFmtId="0" fontId="5" fillId="2" borderId="4" xfId="0" applyFont="1" applyFill="1" applyBorder="1" applyAlignment="1">
      <alignment horizontal="left" vertical="center" wrapText="1"/>
    </xf>
    <xf numFmtId="0" fontId="5" fillId="0" borderId="0" xfId="0" applyFont="1" applyFill="1" applyBorder="1" applyAlignment="1">
      <alignment vertical="center"/>
    </xf>
    <xf numFmtId="0" fontId="5" fillId="0" borderId="4" xfId="0" applyFont="1" applyBorder="1" applyAlignment="1">
      <alignment vertical="center"/>
    </xf>
    <xf numFmtId="10" fontId="5" fillId="2" borderId="0" xfId="0" applyNumberFormat="1" applyFont="1" applyFill="1" applyBorder="1" applyAlignment="1">
      <alignment vertical="center"/>
    </xf>
    <xf numFmtId="0" fontId="5" fillId="2" borderId="4" xfId="0" applyFont="1" applyFill="1" applyBorder="1" applyAlignment="1">
      <alignment vertical="center" wrapText="1"/>
    </xf>
    <xf numFmtId="10" fontId="6" fillId="3" borderId="4" xfId="0" applyNumberFormat="1" applyFont="1" applyFill="1" applyBorder="1" applyAlignment="1">
      <alignment vertical="center"/>
    </xf>
    <xf numFmtId="3" fontId="5" fillId="2" borderId="4" xfId="0" applyNumberFormat="1" applyFont="1" applyFill="1" applyBorder="1" applyAlignment="1">
      <alignment horizontal="center" vertical="top" wrapText="1"/>
    </xf>
    <xf numFmtId="3" fontId="5" fillId="3" borderId="4" xfId="0" applyNumberFormat="1" applyFont="1" applyFill="1" applyBorder="1" applyAlignment="1">
      <alignment horizontal="center" vertical="top" wrapText="1"/>
    </xf>
    <xf numFmtId="3" fontId="5" fillId="0" borderId="4" xfId="0" applyNumberFormat="1" applyFont="1" applyFill="1" applyBorder="1" applyAlignment="1">
      <alignment horizontal="center" vertical="top" wrapText="1"/>
    </xf>
    <xf numFmtId="3" fontId="6" fillId="3" borderId="4" xfId="0" applyNumberFormat="1" applyFont="1" applyFill="1" applyBorder="1" applyAlignment="1">
      <alignment horizontal="center" vertical="top" wrapText="1"/>
    </xf>
    <xf numFmtId="3" fontId="5" fillId="2" borderId="8" xfId="0" applyNumberFormat="1" applyFont="1" applyFill="1" applyBorder="1" applyAlignment="1">
      <alignment horizontal="center" vertical="top" wrapText="1"/>
    </xf>
    <xf numFmtId="3" fontId="5" fillId="0" borderId="4" xfId="1" applyNumberFormat="1" applyFont="1" applyFill="1" applyBorder="1" applyAlignment="1">
      <alignment horizontal="center" vertical="top" wrapText="1"/>
    </xf>
    <xf numFmtId="3" fontId="5" fillId="3" borderId="4" xfId="1" applyNumberFormat="1" applyFont="1" applyFill="1" applyBorder="1" applyAlignment="1">
      <alignment horizontal="center" vertical="top" wrapText="1"/>
    </xf>
    <xf numFmtId="3" fontId="6" fillId="3" borderId="4" xfId="1" applyNumberFormat="1" applyFont="1" applyFill="1" applyBorder="1" applyAlignment="1">
      <alignment horizontal="center" vertical="top" wrapText="1"/>
    </xf>
    <xf numFmtId="3" fontId="5" fillId="0" borderId="4" xfId="1" applyNumberFormat="1" applyFont="1" applyBorder="1" applyAlignment="1">
      <alignment horizontal="center" vertical="top" wrapText="1"/>
    </xf>
    <xf numFmtId="0" fontId="5" fillId="0" borderId="4" xfId="0" applyFont="1" applyFill="1" applyBorder="1" applyAlignment="1">
      <alignment vertical="center"/>
    </xf>
    <xf numFmtId="10" fontId="5" fillId="0" borderId="0" xfId="0" applyNumberFormat="1" applyFont="1" applyFill="1" applyBorder="1" applyAlignment="1">
      <alignment vertical="center"/>
    </xf>
    <xf numFmtId="3" fontId="6" fillId="2" borderId="4" xfId="0" applyNumberFormat="1" applyFont="1" applyFill="1" applyBorder="1" applyAlignment="1">
      <alignment horizontal="center" vertical="top" wrapText="1"/>
    </xf>
    <xf numFmtId="3" fontId="6" fillId="0" borderId="4" xfId="1" applyNumberFormat="1" applyFont="1" applyBorder="1" applyAlignment="1">
      <alignment horizontal="center" vertical="top" wrapText="1"/>
    </xf>
    <xf numFmtId="0" fontId="4" fillId="2" borderId="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6" fillId="3" borderId="4" xfId="0" applyFont="1" applyFill="1" applyBorder="1" applyAlignment="1">
      <alignment vertical="center" wrapText="1"/>
    </xf>
    <xf numFmtId="0" fontId="4" fillId="2" borderId="8" xfId="0" applyFont="1" applyFill="1" applyBorder="1" applyAlignment="1">
      <alignment horizontal="center" vertical="center" wrapText="1"/>
    </xf>
    <xf numFmtId="0" fontId="5" fillId="2" borderId="0" xfId="0" applyFont="1" applyFill="1" applyBorder="1" applyAlignment="1">
      <alignment vertical="center" wrapText="1"/>
    </xf>
    <xf numFmtId="0" fontId="5" fillId="0" borderId="4" xfId="1" applyNumberFormat="1" applyFont="1" applyBorder="1" applyAlignment="1">
      <alignment horizontal="center" vertical="center" wrapText="1"/>
    </xf>
    <xf numFmtId="0" fontId="5" fillId="3" borderId="4" xfId="1" applyNumberFormat="1" applyFont="1" applyFill="1" applyBorder="1" applyAlignment="1">
      <alignment horizontal="center" vertical="center" wrapText="1"/>
    </xf>
    <xf numFmtId="0" fontId="6" fillId="3" borderId="4" xfId="1" applyNumberFormat="1" applyFont="1" applyFill="1" applyBorder="1" applyAlignment="1">
      <alignment horizontal="center" vertical="center" wrapText="1"/>
    </xf>
    <xf numFmtId="0" fontId="10" fillId="0" borderId="4" xfId="1" applyNumberFormat="1" applyFont="1" applyFill="1" applyBorder="1" applyAlignment="1" applyProtection="1">
      <alignment horizontal="center" vertical="center" wrapText="1"/>
    </xf>
    <xf numFmtId="0" fontId="6" fillId="3" borderId="4" xfId="0" applyNumberFormat="1" applyFont="1" applyFill="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Fill="1" applyBorder="1" applyAlignment="1">
      <alignment vertical="center" wrapText="1"/>
    </xf>
    <xf numFmtId="0" fontId="4" fillId="3" borderId="4" xfId="0" applyNumberFormat="1" applyFont="1" applyFill="1" applyBorder="1" applyAlignment="1">
      <alignment horizontal="center" vertical="center" wrapText="1"/>
    </xf>
    <xf numFmtId="0" fontId="9" fillId="3" borderId="4" xfId="0" applyNumberFormat="1" applyFont="1" applyFill="1" applyBorder="1" applyAlignment="1">
      <alignment horizontal="center" vertical="center" wrapText="1"/>
    </xf>
    <xf numFmtId="0" fontId="6" fillId="3" borderId="4" xfId="0" applyNumberFormat="1" applyFont="1" applyFill="1" applyBorder="1" applyAlignment="1">
      <alignment vertical="center" wrapText="1"/>
    </xf>
    <xf numFmtId="0" fontId="5" fillId="0" borderId="0" xfId="0" applyNumberFormat="1" applyFont="1" applyFill="1" applyBorder="1" applyAlignment="1">
      <alignment vertical="center" wrapText="1"/>
    </xf>
    <xf numFmtId="0" fontId="6" fillId="3" borderId="4" xfId="0" applyFont="1" applyFill="1" applyBorder="1" applyAlignment="1">
      <alignment horizontal="center" vertical="center"/>
    </xf>
    <xf numFmtId="0" fontId="4" fillId="0" borderId="4" xfId="0" applyFont="1" applyFill="1" applyBorder="1" applyAlignment="1">
      <alignment vertical="center"/>
    </xf>
    <xf numFmtId="0" fontId="6" fillId="3" borderId="4" xfId="0" applyNumberFormat="1" applyFont="1" applyFill="1" applyBorder="1" applyAlignment="1">
      <alignment horizontal="center" vertical="center"/>
    </xf>
    <xf numFmtId="10" fontId="5" fillId="3" borderId="4" xfId="0" applyNumberFormat="1" applyFont="1" applyFill="1" applyBorder="1" applyAlignment="1">
      <alignment horizontal="center" vertical="center"/>
    </xf>
    <xf numFmtId="10" fontId="6" fillId="3" borderId="4" xfId="0" applyNumberFormat="1" applyFont="1" applyFill="1" applyBorder="1" applyAlignment="1">
      <alignment horizontal="center" vertical="center"/>
    </xf>
    <xf numFmtId="0" fontId="5" fillId="0" borderId="10" xfId="0" applyFont="1" applyBorder="1" applyAlignment="1">
      <alignment vertical="center" wrapText="1"/>
    </xf>
    <xf numFmtId="10" fontId="6" fillId="3" borderId="10" xfId="0" applyNumberFormat="1" applyFont="1" applyFill="1" applyBorder="1" applyAlignment="1">
      <alignment horizontal="center" vertical="center"/>
    </xf>
    <xf numFmtId="0" fontId="6" fillId="3" borderId="10" xfId="0" applyFont="1" applyFill="1" applyBorder="1" applyAlignment="1">
      <alignment vertical="center"/>
    </xf>
    <xf numFmtId="0" fontId="6" fillId="2" borderId="0" xfId="0" applyFont="1" applyFill="1" applyBorder="1" applyAlignment="1">
      <alignment vertical="center"/>
    </xf>
    <xf numFmtId="0" fontId="4" fillId="0" borderId="6" xfId="0" applyFont="1" applyBorder="1" applyAlignment="1">
      <alignment vertical="center"/>
    </xf>
    <xf numFmtId="10" fontId="6" fillId="2" borderId="6" xfId="0" applyNumberFormat="1" applyFont="1" applyFill="1" applyBorder="1" applyAlignment="1">
      <alignment horizontal="left" vertical="center" wrapText="1"/>
    </xf>
    <xf numFmtId="10" fontId="6" fillId="2" borderId="6" xfId="0" applyNumberFormat="1" applyFont="1" applyFill="1" applyBorder="1" applyAlignment="1">
      <alignment horizontal="left" vertical="center"/>
    </xf>
    <xf numFmtId="10" fontId="6" fillId="3" borderId="6" xfId="0" applyNumberFormat="1" applyFont="1" applyFill="1" applyBorder="1" applyAlignment="1">
      <alignment horizontal="center" vertical="center"/>
    </xf>
    <xf numFmtId="10" fontId="6" fillId="2" borderId="6" xfId="0" applyNumberFormat="1" applyFont="1" applyFill="1" applyBorder="1" applyAlignment="1">
      <alignment horizontal="center" vertical="center"/>
    </xf>
    <xf numFmtId="0" fontId="6" fillId="2" borderId="6" xfId="0" applyFont="1" applyFill="1" applyBorder="1" applyAlignment="1">
      <alignment horizontal="center" vertical="center"/>
    </xf>
    <xf numFmtId="0" fontId="6" fillId="3" borderId="6" xfId="0" applyFont="1" applyFill="1" applyBorder="1" applyAlignment="1">
      <alignment vertical="center"/>
    </xf>
    <xf numFmtId="0" fontId="5" fillId="0" borderId="0" xfId="0" applyNumberFormat="1" applyFont="1" applyBorder="1" applyAlignment="1">
      <alignment vertical="center"/>
    </xf>
    <xf numFmtId="0" fontId="6" fillId="3" borderId="0" xfId="0" applyNumberFormat="1" applyFont="1" applyFill="1" applyBorder="1" applyAlignment="1">
      <alignment horizontal="center" vertical="center"/>
    </xf>
    <xf numFmtId="0" fontId="6" fillId="3" borderId="0" xfId="0" applyNumberFormat="1" applyFont="1" applyFill="1" applyBorder="1" applyAlignment="1">
      <alignment vertical="center"/>
    </xf>
    <xf numFmtId="0" fontId="6" fillId="2" borderId="0" xfId="0" applyNumberFormat="1" applyFont="1" applyFill="1" applyBorder="1" applyAlignment="1">
      <alignment vertical="center"/>
    </xf>
    <xf numFmtId="0" fontId="5" fillId="3" borderId="4" xfId="0" applyNumberFormat="1" applyFont="1" applyFill="1" applyBorder="1" applyAlignment="1">
      <alignment vertical="center"/>
    </xf>
    <xf numFmtId="0" fontId="5" fillId="2" borderId="0" xfId="0" applyNumberFormat="1" applyFont="1" applyFill="1" applyBorder="1" applyAlignment="1">
      <alignment vertical="center"/>
    </xf>
    <xf numFmtId="10" fontId="5" fillId="2" borderId="0" xfId="0" applyNumberFormat="1" applyFont="1" applyFill="1" applyBorder="1" applyAlignment="1">
      <alignment horizontal="center" vertical="center"/>
    </xf>
    <xf numFmtId="10" fontId="5" fillId="3" borderId="0" xfId="0" applyNumberFormat="1" applyFont="1" applyFill="1" applyBorder="1" applyAlignment="1">
      <alignment horizontal="center" vertical="center"/>
    </xf>
    <xf numFmtId="10" fontId="6" fillId="2" borderId="0" xfId="0" applyNumberFormat="1" applyFont="1" applyFill="1" applyBorder="1" applyAlignment="1">
      <alignment horizontal="center" vertical="center"/>
    </xf>
    <xf numFmtId="10" fontId="6" fillId="3" borderId="0" xfId="0" applyNumberFormat="1" applyFont="1" applyFill="1" applyBorder="1" applyAlignment="1">
      <alignment horizontal="center" vertical="center"/>
    </xf>
    <xf numFmtId="0" fontId="6" fillId="2" borderId="0" xfId="0" applyFont="1" applyFill="1" applyBorder="1" applyAlignment="1">
      <alignment horizontal="center" vertical="center"/>
    </xf>
    <xf numFmtId="0" fontId="6" fillId="3" borderId="0" xfId="0" applyFont="1" applyFill="1" applyBorder="1" applyAlignment="1">
      <alignment vertical="center"/>
    </xf>
    <xf numFmtId="0" fontId="5" fillId="0" borderId="0" xfId="0" applyFont="1" applyFill="1" applyAlignment="1">
      <alignment vertical="center"/>
    </xf>
    <xf numFmtId="0" fontId="5" fillId="0" borderId="0" xfId="0" applyFont="1" applyFill="1" applyAlignment="1">
      <alignment horizontal="center" vertical="center"/>
    </xf>
    <xf numFmtId="0" fontId="6" fillId="0" borderId="0" xfId="0" applyFont="1" applyFill="1" applyAlignment="1">
      <alignment vertical="center"/>
    </xf>
    <xf numFmtId="0" fontId="4" fillId="0" borderId="0" xfId="0" applyFont="1" applyFill="1" applyAlignment="1">
      <alignment vertical="center"/>
    </xf>
    <xf numFmtId="0" fontId="5" fillId="0" borderId="0" xfId="0" applyFont="1" applyAlignment="1">
      <alignment vertical="center"/>
    </xf>
    <xf numFmtId="0" fontId="5" fillId="3" borderId="0" xfId="0" applyFont="1" applyFill="1" applyAlignment="1">
      <alignment vertical="center"/>
    </xf>
    <xf numFmtId="0" fontId="5" fillId="0" borderId="0" xfId="0" applyFont="1" applyAlignment="1">
      <alignment horizontal="center" vertical="center"/>
    </xf>
    <xf numFmtId="0" fontId="6" fillId="0" borderId="0" xfId="0" applyFont="1" applyAlignment="1">
      <alignment vertical="center"/>
    </xf>
    <xf numFmtId="0" fontId="9" fillId="3" borderId="8" xfId="0" applyFont="1" applyFill="1" applyBorder="1" applyAlignment="1"/>
    <xf numFmtId="0" fontId="9" fillId="0" borderId="0" xfId="0" applyFont="1" applyFill="1" applyBorder="1" applyAlignment="1"/>
    <xf numFmtId="0" fontId="9" fillId="2" borderId="0" xfId="0" applyFont="1" applyFill="1" applyBorder="1" applyAlignment="1"/>
    <xf numFmtId="0" fontId="9" fillId="3" borderId="0" xfId="0" applyFont="1" applyFill="1" applyBorder="1" applyAlignment="1"/>
    <xf numFmtId="0" fontId="6" fillId="2" borderId="0" xfId="0" applyFont="1" applyFill="1" applyBorder="1"/>
    <xf numFmtId="0" fontId="6" fillId="3" borderId="0" xfId="0" applyFont="1" applyFill="1" applyBorder="1"/>
    <xf numFmtId="0" fontId="6" fillId="3" borderId="8" xfId="0" applyFont="1" applyFill="1" applyBorder="1"/>
    <xf numFmtId="0" fontId="6" fillId="0" borderId="0" xfId="0" applyFont="1" applyFill="1" applyBorder="1"/>
    <xf numFmtId="0" fontId="11" fillId="2" borderId="4" xfId="0" applyFont="1" applyFill="1" applyBorder="1" applyAlignment="1">
      <alignment vertical="center"/>
    </xf>
    <xf numFmtId="0" fontId="6" fillId="3" borderId="8" xfId="0" applyFont="1" applyFill="1" applyBorder="1" applyAlignment="1">
      <alignment vertical="center"/>
    </xf>
    <xf numFmtId="0" fontId="6" fillId="0" borderId="0" xfId="0" applyFont="1" applyFill="1" applyBorder="1" applyAlignment="1">
      <alignment vertical="center"/>
    </xf>
    <xf numFmtId="165" fontId="3" fillId="2" borderId="4" xfId="0" applyNumberFormat="1" applyFont="1" applyFill="1" applyBorder="1" applyAlignment="1">
      <alignment vertical="center"/>
    </xf>
    <xf numFmtId="165" fontId="6" fillId="3" borderId="4" xfId="0" applyNumberFormat="1" applyFont="1" applyFill="1" applyBorder="1" applyAlignment="1">
      <alignment horizontal="center" vertical="center"/>
    </xf>
    <xf numFmtId="165" fontId="6" fillId="3" borderId="8" xfId="0" applyNumberFormat="1" applyFont="1" applyFill="1" applyBorder="1" applyAlignment="1">
      <alignment vertical="center"/>
    </xf>
    <xf numFmtId="165" fontId="6" fillId="0" borderId="0" xfId="0" applyNumberFormat="1" applyFont="1" applyFill="1" applyBorder="1" applyAlignment="1">
      <alignment vertical="center"/>
    </xf>
    <xf numFmtId="165" fontId="6" fillId="2" borderId="0" xfId="0" applyNumberFormat="1" applyFont="1" applyFill="1" applyBorder="1" applyAlignment="1">
      <alignment vertical="center"/>
    </xf>
    <xf numFmtId="165" fontId="11" fillId="2" borderId="4" xfId="0" applyNumberFormat="1" applyFont="1" applyFill="1" applyBorder="1" applyAlignment="1">
      <alignment vertical="center"/>
    </xf>
    <xf numFmtId="0" fontId="11" fillId="2" borderId="4" xfId="0" applyFont="1" applyFill="1" applyBorder="1" applyAlignment="1">
      <alignment vertical="center" wrapText="1"/>
    </xf>
    <xf numFmtId="0" fontId="3" fillId="0" borderId="4" xfId="0" applyFont="1" applyFill="1" applyBorder="1" applyAlignment="1">
      <alignment vertical="center"/>
    </xf>
    <xf numFmtId="0" fontId="3" fillId="0" borderId="4"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6" fillId="3" borderId="8" xfId="0" applyFont="1" applyFill="1" applyBorder="1" applyAlignment="1">
      <alignment vertical="center" wrapText="1"/>
    </xf>
    <xf numFmtId="0" fontId="6" fillId="0" borderId="0" xfId="0" applyFont="1" applyFill="1" applyBorder="1" applyAlignment="1">
      <alignment vertical="center" wrapText="1"/>
    </xf>
    <xf numFmtId="3" fontId="3" fillId="0" borderId="4" xfId="0" applyNumberFormat="1" applyFont="1" applyBorder="1" applyAlignment="1">
      <alignment horizontal="center" vertical="top" wrapText="1"/>
    </xf>
    <xf numFmtId="0" fontId="6" fillId="0" borderId="4" xfId="0" applyFont="1" applyBorder="1" applyAlignment="1">
      <alignment vertical="center"/>
    </xf>
    <xf numFmtId="0" fontId="5" fillId="0" borderId="4" xfId="1" applyNumberFormat="1" applyFont="1" applyFill="1" applyBorder="1" applyAlignment="1" applyProtection="1">
      <alignment horizontal="center" vertical="center" wrapText="1"/>
    </xf>
    <xf numFmtId="0" fontId="6" fillId="3" borderId="4" xfId="0" applyNumberFormat="1" applyFont="1" applyFill="1" applyBorder="1" applyAlignment="1">
      <alignment vertical="center"/>
    </xf>
    <xf numFmtId="0" fontId="6" fillId="4" borderId="0" xfId="0" applyFont="1" applyFill="1" applyBorder="1" applyAlignment="1">
      <alignment vertical="center"/>
    </xf>
    <xf numFmtId="0" fontId="3" fillId="0" borderId="4" xfId="0" applyNumberFormat="1" applyFont="1" applyFill="1" applyBorder="1" applyAlignment="1">
      <alignment vertical="center" wrapText="1"/>
    </xf>
    <xf numFmtId="0" fontId="6" fillId="3" borderId="8" xfId="0" applyNumberFormat="1" applyFont="1" applyFill="1" applyBorder="1" applyAlignment="1">
      <alignment vertical="center" wrapText="1"/>
    </xf>
    <xf numFmtId="0" fontId="6" fillId="0" borderId="0" xfId="0" applyNumberFormat="1" applyFont="1" applyFill="1" applyBorder="1" applyAlignment="1">
      <alignment vertical="center" wrapText="1"/>
    </xf>
    <xf numFmtId="0" fontId="6" fillId="0" borderId="4" xfId="0" applyFont="1" applyFill="1" applyBorder="1" applyAlignment="1">
      <alignment vertical="center"/>
    </xf>
    <xf numFmtId="0" fontId="4" fillId="0" borderId="4" xfId="0" applyNumberFormat="1" applyFont="1" applyFill="1" applyBorder="1" applyAlignment="1">
      <alignment horizontal="left" vertical="center"/>
    </xf>
    <xf numFmtId="0" fontId="6" fillId="3" borderId="8"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6" fillId="2" borderId="0" xfId="0" applyNumberFormat="1" applyFont="1" applyFill="1" applyBorder="1" applyAlignment="1">
      <alignment horizontal="center" vertical="center"/>
    </xf>
    <xf numFmtId="2" fontId="4" fillId="0" borderId="4" xfId="0" applyNumberFormat="1" applyFont="1" applyFill="1" applyBorder="1" applyAlignment="1">
      <alignment horizontal="left" vertical="center"/>
    </xf>
    <xf numFmtId="0" fontId="5" fillId="3" borderId="8" xfId="0" applyNumberFormat="1" applyFont="1" applyFill="1" applyBorder="1" applyAlignment="1">
      <alignment vertical="center"/>
    </xf>
    <xf numFmtId="0" fontId="5" fillId="2" borderId="0" xfId="0" applyNumberFormat="1" applyFont="1" applyFill="1" applyBorder="1" applyAlignment="1">
      <alignment horizontal="center" vertical="center"/>
    </xf>
    <xf numFmtId="0" fontId="3" fillId="0" borderId="0" xfId="0" applyFont="1" applyFill="1" applyAlignment="1">
      <alignment vertical="center"/>
    </xf>
    <xf numFmtId="0" fontId="3" fillId="0" borderId="0" xfId="0" applyFont="1" applyFill="1" applyBorder="1" applyAlignment="1">
      <alignment vertical="center"/>
    </xf>
    <xf numFmtId="0" fontId="6" fillId="0" borderId="0" xfId="0" applyFont="1" applyFill="1"/>
    <xf numFmtId="0" fontId="5" fillId="0" borderId="0" xfId="0" applyFont="1" applyFill="1"/>
    <xf numFmtId="0" fontId="5" fillId="0" borderId="0" xfId="0" applyFont="1" applyFill="1" applyBorder="1"/>
    <xf numFmtId="0" fontId="3" fillId="0" borderId="0" xfId="0" applyFont="1" applyFill="1"/>
    <xf numFmtId="0" fontId="6" fillId="0" borderId="0" xfId="0" applyFont="1" applyFill="1" applyAlignment="1">
      <alignment horizontal="center"/>
    </xf>
    <xf numFmtId="0" fontId="6" fillId="3" borderId="0" xfId="0" applyFont="1" applyFill="1"/>
    <xf numFmtId="0" fontId="6" fillId="2" borderId="0" xfId="0" applyFont="1" applyFill="1"/>
    <xf numFmtId="0" fontId="6" fillId="2" borderId="0" xfId="0" applyFont="1" applyFill="1" applyAlignment="1">
      <alignment horizontal="center"/>
    </xf>
    <xf numFmtId="0" fontId="5" fillId="2" borderId="0" xfId="0" applyFont="1" applyFill="1"/>
    <xf numFmtId="0" fontId="5" fillId="3" borderId="8" xfId="0" applyFont="1" applyFill="1" applyBorder="1" applyAlignment="1">
      <alignment horizontal="center" vertical="center"/>
    </xf>
    <xf numFmtId="0" fontId="4" fillId="0" borderId="4" xfId="0" applyFont="1" applyFill="1" applyBorder="1" applyAlignment="1">
      <alignment vertical="center" wrapText="1"/>
    </xf>
    <xf numFmtId="0" fontId="5" fillId="3" borderId="8" xfId="0" applyFont="1" applyFill="1" applyBorder="1" applyAlignment="1">
      <alignment horizontal="center" vertical="center" wrapText="1"/>
    </xf>
    <xf numFmtId="165" fontId="5" fillId="3" borderId="8" xfId="0" applyNumberFormat="1" applyFont="1" applyFill="1" applyBorder="1" applyAlignment="1">
      <alignment horizontal="center" vertical="center"/>
    </xf>
    <xf numFmtId="2" fontId="5" fillId="3" borderId="8" xfId="0" applyNumberFormat="1" applyFont="1" applyFill="1" applyBorder="1" applyAlignment="1">
      <alignment horizontal="center" vertical="center"/>
    </xf>
    <xf numFmtId="2" fontId="5" fillId="3" borderId="4" xfId="0" applyNumberFormat="1" applyFont="1" applyFill="1" applyBorder="1" applyAlignment="1">
      <alignment horizontal="center" vertical="center" wrapText="1"/>
    </xf>
    <xf numFmtId="0" fontId="5" fillId="0" borderId="12" xfId="0" applyFont="1" applyFill="1" applyBorder="1" applyAlignment="1">
      <alignment horizontal="center" vertical="center" wrapText="1"/>
    </xf>
    <xf numFmtId="2" fontId="5" fillId="3" borderId="8" xfId="0" applyNumberFormat="1" applyFont="1" applyFill="1" applyBorder="1" applyAlignment="1">
      <alignment horizontal="center" vertical="center" wrapText="1"/>
    </xf>
    <xf numFmtId="10" fontId="5" fillId="3" borderId="8" xfId="1" applyNumberFormat="1" applyFont="1" applyFill="1" applyBorder="1" applyAlignment="1">
      <alignment horizontal="center" vertical="top" wrapText="1"/>
    </xf>
    <xf numFmtId="10" fontId="5" fillId="3" borderId="8" xfId="1" applyNumberFormat="1" applyFont="1" applyFill="1" applyBorder="1" applyAlignment="1">
      <alignment horizontal="center" vertical="top"/>
    </xf>
    <xf numFmtId="3" fontId="5" fillId="2" borderId="4" xfId="4" applyNumberFormat="1" applyFont="1" applyFill="1" applyBorder="1" applyAlignment="1">
      <alignment horizontal="center" vertical="top" wrapText="1"/>
    </xf>
    <xf numFmtId="1" fontId="5" fillId="3" borderId="8" xfId="1" applyNumberFormat="1" applyFont="1" applyFill="1" applyBorder="1" applyAlignment="1">
      <alignment horizontal="center" vertical="top"/>
    </xf>
    <xf numFmtId="1" fontId="5" fillId="3" borderId="8" xfId="0" applyNumberFormat="1" applyFont="1" applyFill="1" applyBorder="1" applyAlignment="1">
      <alignment horizontal="center" vertical="center"/>
    </xf>
    <xf numFmtId="10" fontId="5" fillId="0" borderId="4" xfId="1" applyNumberFormat="1" applyFont="1" applyFill="1" applyBorder="1" applyAlignment="1">
      <alignment horizontal="center" vertical="center" wrapText="1"/>
    </xf>
    <xf numFmtId="3" fontId="5" fillId="0" borderId="4" xfId="1" applyNumberFormat="1" applyFont="1" applyFill="1" applyBorder="1" applyAlignment="1">
      <alignment horizontal="center" vertical="center"/>
    </xf>
    <xf numFmtId="3" fontId="5" fillId="3" borderId="4" xfId="1" applyNumberFormat="1" applyFont="1" applyFill="1" applyBorder="1" applyAlignment="1">
      <alignment horizontal="center" vertical="center"/>
    </xf>
    <xf numFmtId="10" fontId="5" fillId="0" borderId="4" xfId="1" applyNumberFormat="1" applyFont="1" applyFill="1" applyBorder="1" applyAlignment="1">
      <alignment horizontal="center" vertical="top" wrapText="1"/>
    </xf>
    <xf numFmtId="3" fontId="5" fillId="3" borderId="4" xfId="1" applyNumberFormat="1" applyFont="1" applyFill="1" applyBorder="1" applyAlignment="1">
      <alignment horizontal="center" vertical="top"/>
    </xf>
    <xf numFmtId="3" fontId="5" fillId="0" borderId="4" xfId="1" applyNumberFormat="1" applyFont="1" applyFill="1" applyBorder="1" applyAlignment="1">
      <alignment horizontal="center" vertical="top"/>
    </xf>
    <xf numFmtId="3" fontId="5" fillId="3" borderId="8" xfId="1" applyNumberFormat="1" applyFont="1" applyFill="1" applyBorder="1" applyAlignment="1">
      <alignment horizontal="center" vertical="top"/>
    </xf>
    <xf numFmtId="0" fontId="4" fillId="3" borderId="8" xfId="0" applyFont="1" applyFill="1" applyBorder="1" applyAlignment="1">
      <alignment horizontal="center" vertical="center" wrapText="1"/>
    </xf>
    <xf numFmtId="0" fontId="5" fillId="3" borderId="4" xfId="1" applyNumberFormat="1" applyFont="1" applyFill="1" applyBorder="1" applyAlignment="1" applyProtection="1">
      <alignment horizontal="center" vertical="center" wrapText="1"/>
    </xf>
    <xf numFmtId="167" fontId="5" fillId="3" borderId="8" xfId="1" applyNumberFormat="1" applyFont="1" applyFill="1" applyBorder="1" applyAlignment="1" applyProtection="1">
      <alignment horizontal="center" vertical="center" wrapText="1"/>
    </xf>
    <xf numFmtId="10" fontId="4" fillId="3" borderId="4" xfId="0" applyNumberFormat="1" applyFont="1" applyFill="1" applyBorder="1" applyAlignment="1">
      <alignment horizontal="center" vertical="center" wrapText="1"/>
    </xf>
    <xf numFmtId="10" fontId="4" fillId="3" borderId="8" xfId="0" applyNumberFormat="1" applyFont="1" applyFill="1" applyBorder="1" applyAlignment="1">
      <alignment horizontal="center" vertical="center" wrapText="1"/>
    </xf>
    <xf numFmtId="4" fontId="5" fillId="3" borderId="8" xfId="0" applyNumberFormat="1" applyFont="1" applyFill="1" applyBorder="1" applyAlignment="1">
      <alignment horizontal="center" vertical="center"/>
    </xf>
    <xf numFmtId="10" fontId="5" fillId="3" borderId="8" xfId="1" applyNumberFormat="1" applyFont="1" applyFill="1" applyBorder="1" applyAlignment="1">
      <alignment horizontal="center" vertical="center"/>
    </xf>
    <xf numFmtId="10" fontId="5" fillId="3" borderId="8" xfId="0" applyNumberFormat="1" applyFont="1" applyFill="1" applyBorder="1" applyAlignment="1">
      <alignment horizontal="center" vertical="center"/>
    </xf>
    <xf numFmtId="0" fontId="6" fillId="0" borderId="6" xfId="0" applyFont="1" applyFill="1" applyBorder="1" applyAlignment="1">
      <alignment vertical="center"/>
    </xf>
    <xf numFmtId="0" fontId="6" fillId="3" borderId="0" xfId="0" applyFont="1" applyFill="1" applyAlignment="1">
      <alignment vertical="center"/>
    </xf>
    <xf numFmtId="0" fontId="6" fillId="3" borderId="0" xfId="0" applyNumberFormat="1" applyFont="1" applyFill="1" applyAlignment="1">
      <alignment vertical="center"/>
    </xf>
    <xf numFmtId="0" fontId="6" fillId="0" borderId="0" xfId="0" applyNumberFormat="1" applyFont="1" applyFill="1" applyBorder="1" applyAlignment="1">
      <alignment vertical="center"/>
    </xf>
    <xf numFmtId="0" fontId="5" fillId="0" borderId="0" xfId="0" applyNumberFormat="1" applyFont="1" applyFill="1" applyBorder="1" applyAlignment="1">
      <alignment vertical="center"/>
    </xf>
    <xf numFmtId="0" fontId="5" fillId="2" borderId="0" xfId="0" applyFont="1" applyFill="1" applyAlignment="1">
      <alignment vertical="center"/>
    </xf>
    <xf numFmtId="14" fontId="5" fillId="0" borderId="0" xfId="0" applyNumberFormat="1" applyFont="1" applyFill="1" applyAlignment="1">
      <alignment vertical="center"/>
    </xf>
    <xf numFmtId="2" fontId="5" fillId="0" borderId="0" xfId="0" applyNumberFormat="1" applyFont="1" applyFill="1" applyAlignment="1">
      <alignment vertical="center"/>
    </xf>
    <xf numFmtId="0" fontId="11" fillId="3" borderId="12" xfId="0" applyFont="1" applyFill="1" applyBorder="1" applyAlignment="1"/>
    <xf numFmtId="0" fontId="11" fillId="0" borderId="0" xfId="0" applyFont="1" applyFill="1" applyAlignment="1"/>
    <xf numFmtId="0" fontId="11" fillId="2" borderId="0" xfId="0" applyFont="1" applyFill="1" applyAlignment="1"/>
    <xf numFmtId="0" fontId="11" fillId="3" borderId="0" xfId="0" applyFont="1" applyFill="1" applyAlignment="1"/>
    <xf numFmtId="0" fontId="3" fillId="2" borderId="0" xfId="0" applyFont="1" applyFill="1" applyBorder="1"/>
    <xf numFmtId="0" fontId="3" fillId="2" borderId="0" xfId="0" applyFont="1" applyFill="1"/>
    <xf numFmtId="0" fontId="4" fillId="3" borderId="0" xfId="0" applyFont="1" applyFill="1" applyBorder="1" applyAlignment="1"/>
    <xf numFmtId="0" fontId="4" fillId="2" borderId="0" xfId="0" applyFont="1" applyFill="1" applyBorder="1" applyAlignment="1"/>
    <xf numFmtId="0" fontId="11" fillId="2" borderId="11" xfId="0" applyFont="1" applyFill="1" applyBorder="1" applyAlignment="1"/>
    <xf numFmtId="0" fontId="3" fillId="3" borderId="8" xfId="0" applyFont="1" applyFill="1" applyBorder="1"/>
    <xf numFmtId="0" fontId="3" fillId="3" borderId="4" xfId="0" applyNumberFormat="1" applyFont="1" applyFill="1" applyBorder="1" applyAlignment="1">
      <alignment horizontal="center" vertical="center"/>
    </xf>
    <xf numFmtId="0" fontId="3" fillId="3" borderId="9" xfId="0" applyFont="1" applyFill="1" applyBorder="1"/>
    <xf numFmtId="0" fontId="3" fillId="3" borderId="4" xfId="0" applyNumberFormat="1" applyFont="1" applyFill="1" applyBorder="1" applyAlignment="1">
      <alignment horizontal="center" vertical="center" wrapText="1"/>
    </xf>
    <xf numFmtId="0" fontId="3" fillId="3" borderId="9" xfId="0" applyFont="1" applyFill="1" applyBorder="1" applyAlignment="1">
      <alignment vertical="center"/>
    </xf>
    <xf numFmtId="0" fontId="3" fillId="2" borderId="0" xfId="0" applyFont="1" applyFill="1" applyAlignment="1">
      <alignment vertical="center"/>
    </xf>
    <xf numFmtId="0" fontId="11" fillId="2" borderId="15" xfId="0" applyFont="1" applyFill="1" applyBorder="1" applyAlignment="1">
      <alignment vertical="center"/>
    </xf>
    <xf numFmtId="0" fontId="3" fillId="3" borderId="13" xfId="0" applyNumberFormat="1" applyFont="1" applyFill="1" applyBorder="1" applyAlignment="1">
      <alignment horizontal="center" vertical="center"/>
    </xf>
    <xf numFmtId="165" fontId="3" fillId="3" borderId="4" xfId="0" applyNumberFormat="1" applyFont="1" applyFill="1" applyBorder="1" applyAlignment="1">
      <alignment horizontal="center" vertical="center"/>
    </xf>
    <xf numFmtId="165" fontId="3" fillId="3" borderId="9" xfId="0" applyNumberFormat="1" applyFont="1" applyFill="1" applyBorder="1" applyAlignment="1">
      <alignment vertical="center"/>
    </xf>
    <xf numFmtId="165" fontId="3" fillId="0" borderId="0" xfId="0" applyNumberFormat="1" applyFont="1" applyFill="1" applyAlignment="1">
      <alignment vertical="center"/>
    </xf>
    <xf numFmtId="165" fontId="3" fillId="2" borderId="0" xfId="0" applyNumberFormat="1" applyFont="1" applyFill="1" applyAlignment="1">
      <alignment vertical="center"/>
    </xf>
    <xf numFmtId="0" fontId="3" fillId="3" borderId="4" xfId="0" applyFont="1" applyFill="1" applyBorder="1" applyAlignment="1">
      <alignment vertical="center"/>
    </xf>
    <xf numFmtId="0" fontId="3" fillId="3" borderId="9" xfId="0" applyFont="1" applyFill="1" applyBorder="1" applyAlignment="1">
      <alignment horizontal="center" vertical="center" wrapText="1"/>
    </xf>
    <xf numFmtId="0" fontId="3" fillId="3" borderId="9" xfId="0" applyFont="1" applyFill="1" applyBorder="1" applyAlignment="1">
      <alignment horizontal="center" vertical="center"/>
    </xf>
    <xf numFmtId="0" fontId="3" fillId="3" borderId="4" xfId="0" applyFont="1" applyFill="1" applyBorder="1" applyAlignment="1">
      <alignment vertical="center" wrapText="1"/>
    </xf>
    <xf numFmtId="0" fontId="3" fillId="3" borderId="9" xfId="0" applyFont="1" applyFill="1" applyBorder="1" applyAlignment="1">
      <alignment vertical="center" wrapText="1"/>
    </xf>
    <xf numFmtId="0" fontId="3" fillId="0" borderId="0" xfId="0" applyFont="1" applyFill="1" applyAlignment="1">
      <alignment vertical="center" wrapText="1"/>
    </xf>
    <xf numFmtId="3" fontId="3" fillId="3" borderId="4" xfId="0" applyNumberFormat="1" applyFont="1" applyFill="1" applyBorder="1" applyAlignment="1">
      <alignment horizontal="center" vertical="top" wrapText="1"/>
    </xf>
    <xf numFmtId="10" fontId="3" fillId="3" borderId="9" xfId="0" applyNumberFormat="1" applyFont="1" applyFill="1" applyBorder="1" applyAlignment="1">
      <alignment vertical="center"/>
    </xf>
    <xf numFmtId="10" fontId="3" fillId="0" borderId="0" xfId="0" applyNumberFormat="1" applyFont="1" applyFill="1" applyAlignment="1">
      <alignment vertical="center"/>
    </xf>
    <xf numFmtId="0" fontId="3" fillId="2" borderId="4" xfId="0" applyFont="1" applyFill="1" applyBorder="1" applyAlignment="1">
      <alignment vertical="center"/>
    </xf>
    <xf numFmtId="0" fontId="11" fillId="2" borderId="4" xfId="0" applyFont="1" applyFill="1" applyBorder="1" applyAlignment="1">
      <alignment horizontal="center" vertical="center" wrapText="1"/>
    </xf>
    <xf numFmtId="0" fontId="3" fillId="0" borderId="4" xfId="0" applyNumberFormat="1" applyFont="1" applyBorder="1" applyAlignment="1">
      <alignment horizontal="center" vertical="center" wrapText="1"/>
    </xf>
    <xf numFmtId="0" fontId="3" fillId="3" borderId="4" xfId="0" applyFont="1" applyFill="1" applyBorder="1" applyAlignment="1">
      <alignment horizontal="center" vertical="center"/>
    </xf>
    <xf numFmtId="0" fontId="11" fillId="0" borderId="4" xfId="0" applyFont="1" applyFill="1" applyBorder="1" applyAlignment="1">
      <alignment vertical="center"/>
    </xf>
    <xf numFmtId="0" fontId="3" fillId="3" borderId="4" xfId="0" applyNumberFormat="1" applyFont="1" applyFill="1" applyBorder="1" applyAlignment="1">
      <alignment vertical="center"/>
    </xf>
    <xf numFmtId="0" fontId="5" fillId="0" borderId="6" xfId="0" applyFont="1" applyBorder="1" applyAlignment="1">
      <alignment vertical="center" wrapText="1"/>
    </xf>
    <xf numFmtId="0" fontId="6" fillId="2" borderId="6" xfId="0" applyFont="1" applyFill="1" applyBorder="1" applyAlignment="1">
      <alignment vertical="center"/>
    </xf>
    <xf numFmtId="0" fontId="4" fillId="0" borderId="0" xfId="0" applyFont="1" applyBorder="1" applyAlignment="1">
      <alignment vertical="center"/>
    </xf>
    <xf numFmtId="0" fontId="6" fillId="2" borderId="0" xfId="0" applyFont="1" applyFill="1" applyAlignment="1">
      <alignment vertical="center"/>
    </xf>
    <xf numFmtId="0" fontId="6" fillId="2" borderId="0" xfId="0" applyFont="1" applyFill="1" applyAlignment="1">
      <alignment horizontal="center" vertical="center"/>
    </xf>
    <xf numFmtId="0" fontId="5" fillId="0" borderId="2" xfId="0" applyFont="1" applyBorder="1" applyAlignment="1">
      <alignment vertical="center"/>
    </xf>
    <xf numFmtId="0" fontId="6" fillId="3" borderId="2" xfId="0" applyFont="1" applyFill="1" applyBorder="1" applyAlignment="1">
      <alignment vertical="center"/>
    </xf>
    <xf numFmtId="0" fontId="5" fillId="3" borderId="8" xfId="0" applyFont="1" applyFill="1" applyBorder="1" applyAlignment="1">
      <alignment vertical="center"/>
    </xf>
    <xf numFmtId="0" fontId="3" fillId="2" borderId="0" xfId="0" applyFont="1" applyFill="1" applyAlignment="1">
      <alignment horizontal="center" vertical="center"/>
    </xf>
    <xf numFmtId="0" fontId="3" fillId="2" borderId="0" xfId="0" applyFont="1" applyFill="1" applyAlignment="1">
      <alignment horizontal="center"/>
    </xf>
    <xf numFmtId="0" fontId="11" fillId="3" borderId="4" xfId="0" applyFont="1" applyFill="1" applyBorder="1" applyAlignment="1"/>
    <xf numFmtId="0" fontId="3" fillId="3" borderId="4" xfId="0" applyFont="1" applyFill="1" applyBorder="1"/>
    <xf numFmtId="0" fontId="11" fillId="2" borderId="0" xfId="0" applyFont="1" applyFill="1" applyAlignment="1">
      <alignment vertical="center"/>
    </xf>
    <xf numFmtId="0" fontId="3" fillId="2" borderId="4" xfId="0" applyNumberFormat="1" applyFont="1" applyFill="1" applyBorder="1" applyAlignment="1">
      <alignment vertical="center"/>
    </xf>
    <xf numFmtId="165" fontId="3" fillId="3" borderId="4" xfId="0" applyNumberFormat="1" applyFont="1" applyFill="1" applyBorder="1" applyAlignment="1">
      <alignment vertical="center"/>
    </xf>
    <xf numFmtId="0" fontId="3" fillId="3" borderId="4" xfId="0" applyFont="1" applyFill="1" applyBorder="1" applyAlignment="1">
      <alignment horizontal="center" vertical="center" wrapText="1"/>
    </xf>
    <xf numFmtId="0" fontId="3" fillId="3" borderId="0" xfId="0" applyFont="1" applyFill="1" applyAlignment="1">
      <alignment vertical="center"/>
    </xf>
    <xf numFmtId="0" fontId="3" fillId="0" borderId="4" xfId="0" applyFont="1" applyFill="1" applyBorder="1" applyAlignment="1">
      <alignment horizontal="left" vertical="center"/>
    </xf>
    <xf numFmtId="3" fontId="3" fillId="0" borderId="4" xfId="1" applyNumberFormat="1" applyFont="1" applyFill="1" applyBorder="1" applyAlignment="1">
      <alignment horizontal="center" vertical="top" wrapText="1"/>
    </xf>
    <xf numFmtId="10" fontId="3" fillId="3" borderId="4" xfId="0" applyNumberFormat="1" applyFont="1" applyFill="1" applyBorder="1" applyAlignment="1">
      <alignment vertical="center"/>
    </xf>
    <xf numFmtId="0" fontId="13" fillId="2" borderId="12" xfId="2" applyNumberFormat="1" applyFont="1" applyFill="1" applyBorder="1" applyAlignment="1">
      <alignment vertical="center" wrapText="1"/>
    </xf>
    <xf numFmtId="0" fontId="3" fillId="2" borderId="0" xfId="0" applyNumberFormat="1" applyFont="1" applyFill="1" applyAlignment="1">
      <alignment vertical="center"/>
    </xf>
    <xf numFmtId="0" fontId="5" fillId="0" borderId="6" xfId="0" applyNumberFormat="1" applyFont="1" applyBorder="1" applyAlignment="1">
      <alignment horizontal="left" vertical="center" wrapText="1"/>
    </xf>
    <xf numFmtId="0" fontId="6" fillId="3" borderId="6" xfId="0" applyNumberFormat="1" applyFont="1" applyFill="1" applyBorder="1" applyAlignment="1">
      <alignment horizontal="center" vertical="center"/>
    </xf>
    <xf numFmtId="0" fontId="6" fillId="2" borderId="6" xfId="0" applyNumberFormat="1" applyFont="1" applyFill="1" applyBorder="1" applyAlignment="1">
      <alignment horizontal="center" vertical="center"/>
    </xf>
    <xf numFmtId="0" fontId="4" fillId="0" borderId="0" xfId="0" applyNumberFormat="1" applyFont="1" applyBorder="1" applyAlignment="1">
      <alignment horizontal="left" vertical="center"/>
    </xf>
    <xf numFmtId="0" fontId="6" fillId="2" borderId="0" xfId="0" applyNumberFormat="1" applyFont="1" applyFill="1" applyAlignment="1">
      <alignment horizontal="center" vertical="center"/>
    </xf>
    <xf numFmtId="0" fontId="6" fillId="3" borderId="0" xfId="0" applyNumberFormat="1" applyFont="1" applyFill="1" applyAlignment="1">
      <alignment horizontal="center" vertical="center"/>
    </xf>
    <xf numFmtId="0" fontId="5" fillId="0" borderId="2" xfId="0" applyNumberFormat="1" applyFont="1" applyBorder="1" applyAlignment="1">
      <alignment horizontal="left" vertical="center"/>
    </xf>
    <xf numFmtId="0" fontId="6" fillId="3" borderId="2" xfId="0" applyNumberFormat="1" applyFont="1" applyFill="1" applyBorder="1" applyAlignment="1">
      <alignment horizontal="center" vertical="center"/>
    </xf>
    <xf numFmtId="0" fontId="9" fillId="2" borderId="0" xfId="0" applyFont="1" applyFill="1" applyAlignment="1">
      <alignment horizontal="left"/>
    </xf>
    <xf numFmtId="0" fontId="6" fillId="3" borderId="8" xfId="0" applyNumberFormat="1" applyFont="1" applyFill="1" applyBorder="1" applyAlignment="1">
      <alignment horizontal="center" vertical="center" wrapText="1"/>
    </xf>
    <xf numFmtId="165" fontId="6" fillId="3" borderId="4" xfId="0" applyNumberFormat="1" applyFont="1" applyFill="1" applyBorder="1" applyAlignment="1">
      <alignment vertical="center"/>
    </xf>
    <xf numFmtId="0" fontId="4" fillId="2" borderId="0" xfId="0" applyFont="1" applyFill="1" applyAlignment="1">
      <alignment vertical="center"/>
    </xf>
    <xf numFmtId="0" fontId="6" fillId="3" borderId="8" xfId="0" applyNumberFormat="1" applyFont="1" applyFill="1" applyBorder="1" applyAlignment="1">
      <alignment vertical="center"/>
    </xf>
    <xf numFmtId="165" fontId="6" fillId="2" borderId="0" xfId="0" applyNumberFormat="1" applyFont="1" applyFill="1" applyAlignment="1">
      <alignment vertical="center"/>
    </xf>
    <xf numFmtId="0" fontId="4" fillId="2" borderId="4" xfId="0" applyFont="1" applyFill="1" applyBorder="1" applyAlignment="1">
      <alignment vertical="center" wrapText="1"/>
    </xf>
    <xf numFmtId="49" fontId="6" fillId="3" borderId="4" xfId="0" applyNumberFormat="1" applyFont="1" applyFill="1" applyBorder="1" applyAlignment="1">
      <alignment horizontal="center" vertical="center"/>
    </xf>
    <xf numFmtId="10" fontId="6" fillId="2" borderId="0" xfId="0" applyNumberFormat="1" applyFont="1" applyFill="1" applyAlignment="1">
      <alignment vertical="center"/>
    </xf>
    <xf numFmtId="0" fontId="4" fillId="0" borderId="4" xfId="0" applyFont="1" applyFill="1" applyBorder="1" applyAlignment="1">
      <alignment horizontal="center" vertical="center" wrapText="1"/>
    </xf>
    <xf numFmtId="0" fontId="6" fillId="0" borderId="8" xfId="0" applyFont="1" applyFill="1" applyBorder="1" applyAlignment="1">
      <alignment vertical="center"/>
    </xf>
    <xf numFmtId="10" fontId="5" fillId="3" borderId="0" xfId="0" applyNumberFormat="1" applyFont="1" applyFill="1" applyBorder="1" applyAlignment="1">
      <alignment vertical="center"/>
    </xf>
    <xf numFmtId="10" fontId="6" fillId="3" borderId="6" xfId="0" applyNumberFormat="1" applyFont="1" applyFill="1" applyBorder="1" applyAlignment="1">
      <alignment vertical="center"/>
    </xf>
    <xf numFmtId="167" fontId="6" fillId="0" borderId="0" xfId="0" applyNumberFormat="1" applyFont="1" applyFill="1" applyBorder="1" applyAlignment="1">
      <alignment horizontal="center" vertical="center"/>
    </xf>
    <xf numFmtId="10" fontId="6" fillId="3" borderId="0" xfId="0" applyNumberFormat="1" applyFont="1" applyFill="1" applyBorder="1" applyAlignment="1">
      <alignment vertical="center"/>
    </xf>
    <xf numFmtId="4" fontId="4" fillId="2" borderId="4" xfId="0" applyNumberFormat="1" applyFont="1" applyFill="1" applyBorder="1" applyAlignment="1">
      <alignment vertical="center"/>
    </xf>
    <xf numFmtId="4" fontId="6" fillId="3" borderId="8" xfId="0" applyNumberFormat="1" applyFont="1" applyFill="1" applyBorder="1" applyAlignment="1">
      <alignment vertical="center"/>
    </xf>
    <xf numFmtId="4" fontId="6" fillId="2" borderId="0" xfId="0" applyNumberFormat="1" applyFont="1" applyFill="1" applyAlignment="1">
      <alignment vertical="center"/>
    </xf>
    <xf numFmtId="4" fontId="11" fillId="2" borderId="4" xfId="0" applyNumberFormat="1" applyFont="1" applyFill="1" applyBorder="1" applyAlignment="1">
      <alignment vertical="center"/>
    </xf>
    <xf numFmtId="4" fontId="3" fillId="3" borderId="4" xfId="0" applyNumberFormat="1" applyFont="1" applyFill="1" applyBorder="1" applyAlignment="1">
      <alignment horizontal="center" vertical="center"/>
    </xf>
    <xf numFmtId="4" fontId="3" fillId="3" borderId="4" xfId="0" applyNumberFormat="1" applyFont="1" applyFill="1" applyBorder="1" applyAlignment="1">
      <alignment vertical="center"/>
    </xf>
    <xf numFmtId="4" fontId="3" fillId="2" borderId="0" xfId="0" applyNumberFormat="1" applyFont="1" applyFill="1" applyAlignment="1">
      <alignment vertical="center"/>
    </xf>
    <xf numFmtId="4" fontId="11" fillId="0" borderId="4" xfId="0" applyNumberFormat="1" applyFont="1" applyFill="1" applyBorder="1" applyAlignment="1">
      <alignment vertical="center"/>
    </xf>
    <xf numFmtId="4" fontId="3" fillId="3" borderId="9" xfId="0" applyNumberFormat="1" applyFont="1" applyFill="1" applyBorder="1" applyAlignment="1">
      <alignment vertical="center"/>
    </xf>
    <xf numFmtId="4" fontId="3" fillId="0" borderId="0" xfId="0" applyNumberFormat="1" applyFont="1" applyFill="1" applyAlignment="1">
      <alignment vertical="center"/>
    </xf>
    <xf numFmtId="4" fontId="3" fillId="0" borderId="0" xfId="0" applyNumberFormat="1" applyFont="1" applyFill="1" applyBorder="1" applyAlignment="1">
      <alignment vertical="center"/>
    </xf>
    <xf numFmtId="4" fontId="4" fillId="0" borderId="4" xfId="0" applyNumberFormat="1" applyFont="1" applyFill="1" applyBorder="1" applyAlignment="1">
      <alignment vertical="center"/>
    </xf>
    <xf numFmtId="4" fontId="5" fillId="3" borderId="4" xfId="0" applyNumberFormat="1" applyFont="1" applyFill="1" applyBorder="1" applyAlignment="1">
      <alignment horizontal="center" vertical="center"/>
    </xf>
    <xf numFmtId="4" fontId="5" fillId="0" borderId="0" xfId="0" applyNumberFormat="1" applyFont="1" applyFill="1" applyBorder="1" applyAlignment="1">
      <alignment vertical="center"/>
    </xf>
    <xf numFmtId="4" fontId="11" fillId="0" borderId="4" xfId="0" applyNumberFormat="1" applyFont="1" applyFill="1" applyBorder="1" applyAlignment="1">
      <alignment horizontal="left" vertical="center"/>
    </xf>
    <xf numFmtId="4" fontId="6" fillId="3" borderId="4" xfId="0" applyNumberFormat="1" applyFont="1" applyFill="1" applyBorder="1" applyAlignment="1">
      <alignment horizontal="center" vertical="center"/>
    </xf>
    <xf numFmtId="4" fontId="6" fillId="3" borderId="8" xfId="0" applyNumberFormat="1" applyFont="1" applyFill="1" applyBorder="1" applyAlignment="1">
      <alignment horizontal="center" vertical="center"/>
    </xf>
    <xf numFmtId="4" fontId="6" fillId="0" borderId="0" xfId="0" applyNumberFormat="1" applyFont="1" applyFill="1" applyBorder="1" applyAlignment="1">
      <alignment horizontal="center" vertical="center"/>
    </xf>
    <xf numFmtId="4" fontId="6" fillId="4" borderId="0" xfId="0" applyNumberFormat="1" applyFont="1" applyFill="1" applyBorder="1" applyAlignment="1">
      <alignment horizontal="center" vertical="center"/>
    </xf>
    <xf numFmtId="4" fontId="5" fillId="0" borderId="0" xfId="0" applyNumberFormat="1" applyFont="1" applyBorder="1" applyAlignment="1">
      <alignment vertical="center"/>
    </xf>
    <xf numFmtId="10" fontId="5" fillId="0" borderId="4" xfId="1" applyNumberFormat="1" applyFont="1" applyBorder="1" applyAlignment="1">
      <alignment horizontal="center" vertical="center" wrapText="1"/>
    </xf>
    <xf numFmtId="10" fontId="4" fillId="0" borderId="4" xfId="0" applyNumberFormat="1" applyFont="1" applyFill="1" applyBorder="1" applyAlignment="1">
      <alignment horizontal="center" vertical="center" wrapText="1"/>
    </xf>
    <xf numFmtId="10" fontId="5" fillId="0" borderId="4" xfId="1" applyNumberFormat="1" applyFont="1" applyFill="1" applyBorder="1" applyAlignment="1" applyProtection="1">
      <alignment horizontal="center" vertical="center" wrapText="1"/>
    </xf>
    <xf numFmtId="10" fontId="14" fillId="0" borderId="4" xfId="0" applyNumberFormat="1" applyFont="1" applyBorder="1" applyAlignment="1">
      <alignment horizontal="center" vertical="center" wrapText="1"/>
    </xf>
    <xf numFmtId="10" fontId="4" fillId="2" borderId="4" xfId="0" applyNumberFormat="1" applyFont="1" applyFill="1" applyBorder="1" applyAlignment="1">
      <alignment horizontal="center" vertical="center" wrapText="1"/>
    </xf>
    <xf numFmtId="10" fontId="3" fillId="0" borderId="4" xfId="0" applyNumberFormat="1" applyFont="1" applyBorder="1" applyAlignment="1">
      <alignment horizontal="center" vertical="center" wrapText="1"/>
    </xf>
    <xf numFmtId="10" fontId="11" fillId="0" borderId="4" xfId="0" applyNumberFormat="1" applyFont="1" applyBorder="1" applyAlignment="1">
      <alignment horizontal="center" vertical="center" wrapText="1"/>
    </xf>
    <xf numFmtId="10" fontId="3" fillId="0" borderId="4" xfId="1" applyNumberFormat="1" applyFont="1" applyFill="1" applyBorder="1" applyAlignment="1" applyProtection="1">
      <alignment horizontal="center" vertical="center" wrapText="1"/>
    </xf>
    <xf numFmtId="10" fontId="5" fillId="0" borderId="8" xfId="1" applyNumberFormat="1" applyFont="1" applyFill="1" applyBorder="1" applyAlignment="1">
      <alignment horizontal="center" vertical="center" wrapText="1"/>
    </xf>
    <xf numFmtId="10" fontId="5" fillId="0" borderId="4" xfId="0" applyNumberFormat="1" applyFont="1" applyFill="1" applyBorder="1" applyAlignment="1">
      <alignment vertical="center"/>
    </xf>
    <xf numFmtId="10" fontId="5" fillId="3" borderId="4" xfId="1" applyNumberFormat="1" applyFont="1" applyFill="1" applyBorder="1" applyAlignment="1">
      <alignment horizontal="center" vertical="center"/>
    </xf>
    <xf numFmtId="10" fontId="6" fillId="3" borderId="4" xfId="1" applyNumberFormat="1" applyFont="1" applyFill="1" applyBorder="1" applyAlignment="1">
      <alignment horizontal="center" vertical="center"/>
    </xf>
    <xf numFmtId="10" fontId="5" fillId="0" borderId="0" xfId="0" applyNumberFormat="1" applyFont="1" applyBorder="1" applyAlignment="1">
      <alignment vertical="center"/>
    </xf>
    <xf numFmtId="10" fontId="5" fillId="0" borderId="4" xfId="0" applyNumberFormat="1" applyFont="1" applyFill="1" applyBorder="1" applyAlignment="1">
      <alignment horizontal="left" vertical="center"/>
    </xf>
    <xf numFmtId="10" fontId="6" fillId="3" borderId="8" xfId="0" applyNumberFormat="1" applyFont="1" applyFill="1" applyBorder="1" applyAlignment="1">
      <alignment horizontal="center" vertical="center"/>
    </xf>
    <xf numFmtId="10" fontId="6" fillId="0" borderId="0" xfId="0" applyNumberFormat="1" applyFont="1" applyFill="1" applyBorder="1" applyAlignment="1">
      <alignment horizontal="center" vertical="center"/>
    </xf>
    <xf numFmtId="10" fontId="6" fillId="4" borderId="0" xfId="0" applyNumberFormat="1" applyFont="1" applyFill="1" applyBorder="1" applyAlignment="1">
      <alignment horizontal="center" vertical="center"/>
    </xf>
    <xf numFmtId="10" fontId="5" fillId="2" borderId="4" xfId="0" applyNumberFormat="1" applyFont="1" applyFill="1" applyBorder="1" applyAlignment="1">
      <alignment vertical="center"/>
    </xf>
    <xf numFmtId="10" fontId="3" fillId="0" borderId="4" xfId="0" applyNumberFormat="1" applyFont="1" applyFill="1" applyBorder="1" applyAlignment="1">
      <alignment vertical="center"/>
    </xf>
    <xf numFmtId="10" fontId="3" fillId="0" borderId="0" xfId="0" applyNumberFormat="1" applyFont="1" applyFill="1" applyBorder="1" applyAlignment="1">
      <alignment vertical="center"/>
    </xf>
    <xf numFmtId="10" fontId="3" fillId="2" borderId="4" xfId="0" applyNumberFormat="1" applyFont="1" applyFill="1" applyBorder="1" applyAlignment="1">
      <alignment vertical="center"/>
    </xf>
    <xf numFmtId="10" fontId="3" fillId="2" borderId="0" xfId="0" applyNumberFormat="1" applyFont="1" applyFill="1" applyAlignment="1">
      <alignment vertical="center"/>
    </xf>
    <xf numFmtId="10" fontId="5" fillId="2" borderId="0" xfId="0" applyNumberFormat="1" applyFont="1" applyFill="1" applyAlignment="1">
      <alignment vertical="center"/>
    </xf>
    <xf numFmtId="10" fontId="5" fillId="2" borderId="4" xfId="0" applyNumberFormat="1" applyFont="1" applyFill="1" applyBorder="1" applyAlignment="1">
      <alignment horizontal="left" vertical="center" wrapText="1"/>
    </xf>
    <xf numFmtId="10" fontId="5" fillId="0" borderId="4" xfId="0" applyNumberFormat="1" applyFont="1" applyBorder="1" applyAlignment="1">
      <alignment horizontal="center" vertical="top" wrapText="1"/>
    </xf>
    <xf numFmtId="10" fontId="5" fillId="3" borderId="4" xfId="0" applyNumberFormat="1" applyFont="1" applyFill="1" applyBorder="1" applyAlignment="1">
      <alignment horizontal="center" vertical="top" wrapText="1"/>
    </xf>
    <xf numFmtId="10" fontId="8" fillId="3" borderId="4" xfId="0" applyNumberFormat="1" applyFont="1" applyFill="1" applyBorder="1" applyAlignment="1">
      <alignment horizontal="center" vertical="top" wrapText="1"/>
    </xf>
    <xf numFmtId="10" fontId="6" fillId="3" borderId="4" xfId="0" applyNumberFormat="1" applyFont="1" applyFill="1" applyBorder="1" applyAlignment="1">
      <alignment horizontal="center" vertical="top" wrapText="1"/>
    </xf>
    <xf numFmtId="10" fontId="5" fillId="2" borderId="4" xfId="0" applyNumberFormat="1" applyFont="1" applyFill="1" applyBorder="1" applyAlignment="1">
      <alignment horizontal="center" vertical="top" wrapText="1"/>
    </xf>
    <xf numFmtId="10" fontId="5" fillId="2" borderId="8" xfId="0" applyNumberFormat="1" applyFont="1" applyFill="1" applyBorder="1" applyAlignment="1">
      <alignment horizontal="center" vertical="top" wrapText="1"/>
    </xf>
    <xf numFmtId="10" fontId="5" fillId="0" borderId="4" xfId="0" applyNumberFormat="1" applyFont="1" applyBorder="1"/>
    <xf numFmtId="10" fontId="5" fillId="3" borderId="4" xfId="1" applyNumberFormat="1" applyFont="1" applyFill="1" applyBorder="1" applyAlignment="1">
      <alignment horizontal="center" vertical="top" wrapText="1"/>
    </xf>
    <xf numFmtId="10" fontId="3" fillId="2" borderId="4" xfId="0" applyNumberFormat="1" applyFont="1" applyFill="1" applyBorder="1" applyAlignment="1">
      <alignment horizontal="center" vertical="top" wrapText="1"/>
    </xf>
    <xf numFmtId="10" fontId="3" fillId="0" borderId="16" xfId="0" applyNumberFormat="1" applyFont="1" applyFill="1" applyBorder="1" applyAlignment="1">
      <alignment horizontal="center" vertical="top" wrapText="1"/>
    </xf>
    <xf numFmtId="10" fontId="3" fillId="0" borderId="4" xfId="0" applyNumberFormat="1" applyFont="1" applyFill="1" applyBorder="1" applyAlignment="1">
      <alignment horizontal="center" vertical="top" wrapText="1"/>
    </xf>
    <xf numFmtId="10" fontId="6" fillId="3" borderId="4" xfId="1" applyNumberFormat="1" applyFont="1" applyFill="1" applyBorder="1" applyAlignment="1">
      <alignment horizontal="center" vertical="top" wrapText="1"/>
    </xf>
    <xf numFmtId="10" fontId="5" fillId="0" borderId="4" xfId="1" applyNumberFormat="1" applyFont="1" applyBorder="1" applyAlignment="1">
      <alignment horizontal="center" vertical="top" wrapText="1"/>
    </xf>
    <xf numFmtId="10" fontId="5" fillId="0" borderId="4" xfId="0" applyNumberFormat="1" applyFont="1" applyFill="1" applyBorder="1"/>
    <xf numFmtId="10" fontId="5" fillId="0" borderId="4" xfId="0" applyNumberFormat="1" applyFont="1" applyFill="1" applyBorder="1" applyAlignment="1">
      <alignment horizontal="center" vertical="top" wrapText="1"/>
    </xf>
    <xf numFmtId="10" fontId="5" fillId="0" borderId="8" xfId="0" applyNumberFormat="1" applyFont="1" applyFill="1" applyBorder="1" applyAlignment="1">
      <alignment horizontal="center" vertical="top" wrapText="1"/>
    </xf>
    <xf numFmtId="10" fontId="5" fillId="0" borderId="4" xfId="0" applyNumberFormat="1" applyFont="1" applyBorder="1" applyAlignment="1">
      <alignment vertical="center"/>
    </xf>
    <xf numFmtId="10" fontId="3" fillId="0" borderId="4" xfId="0" applyNumberFormat="1" applyFont="1" applyBorder="1" applyAlignment="1">
      <alignment horizontal="center" vertical="top" wrapText="1"/>
    </xf>
    <xf numFmtId="10" fontId="6" fillId="3" borderId="8" xfId="0" applyNumberFormat="1" applyFont="1" applyFill="1" applyBorder="1" applyAlignment="1">
      <alignment vertical="center"/>
    </xf>
    <xf numFmtId="10" fontId="6" fillId="0" borderId="0" xfId="0" applyNumberFormat="1" applyFont="1" applyFill="1" applyBorder="1" applyAlignment="1">
      <alignment vertical="center"/>
    </xf>
    <xf numFmtId="10" fontId="3" fillId="3" borderId="4" xfId="0" applyNumberFormat="1" applyFont="1" applyFill="1" applyBorder="1" applyAlignment="1">
      <alignment horizontal="center" vertical="top" wrapText="1"/>
    </xf>
    <xf numFmtId="10" fontId="11" fillId="0" borderId="4" xfId="0" applyNumberFormat="1" applyFont="1" applyFill="1" applyBorder="1" applyAlignment="1">
      <alignment horizontal="left" vertical="center"/>
    </xf>
    <xf numFmtId="10" fontId="3" fillId="0" borderId="8" xfId="0" applyNumberFormat="1" applyFont="1" applyFill="1" applyBorder="1" applyAlignment="1">
      <alignment horizontal="center" vertical="top" wrapText="1"/>
    </xf>
    <xf numFmtId="10" fontId="3" fillId="0" borderId="9" xfId="0" applyNumberFormat="1" applyFont="1" applyFill="1" applyBorder="1" applyAlignment="1">
      <alignment horizontal="center" vertical="top" wrapText="1"/>
    </xf>
    <xf numFmtId="10" fontId="3" fillId="0" borderId="4" xfId="1" applyNumberFormat="1" applyFont="1" applyFill="1" applyBorder="1" applyAlignment="1">
      <alignment horizontal="center" vertical="top" wrapText="1"/>
    </xf>
    <xf numFmtId="10" fontId="3" fillId="0" borderId="0" xfId="0" applyNumberFormat="1" applyFont="1" applyFill="1" applyAlignment="1">
      <alignment horizontal="center" vertical="top" wrapText="1"/>
    </xf>
    <xf numFmtId="2" fontId="6" fillId="3" borderId="4" xfId="0" applyNumberFormat="1" applyFont="1" applyFill="1" applyBorder="1" applyAlignment="1">
      <alignment horizontal="center" vertical="center" wrapText="1"/>
    </xf>
    <xf numFmtId="2" fontId="5" fillId="2" borderId="8" xfId="0" applyNumberFormat="1" applyFont="1" applyFill="1" applyBorder="1" applyAlignment="1">
      <alignment horizontal="center" vertical="center" wrapText="1"/>
    </xf>
    <xf numFmtId="0" fontId="5" fillId="0" borderId="8" xfId="0" applyNumberFormat="1" applyFont="1" applyFill="1" applyBorder="1" applyAlignment="1">
      <alignment horizontal="center" vertical="center" wrapText="1"/>
    </xf>
    <xf numFmtId="10" fontId="10" fillId="0" borderId="4" xfId="1" applyNumberFormat="1" applyFont="1" applyFill="1" applyBorder="1" applyAlignment="1" applyProtection="1">
      <alignment horizontal="center" vertical="center" wrapText="1"/>
    </xf>
    <xf numFmtId="10" fontId="4" fillId="0" borderId="8" xfId="0" applyNumberFormat="1" applyFont="1" applyFill="1" applyBorder="1" applyAlignment="1">
      <alignment horizontal="center" vertical="center"/>
    </xf>
    <xf numFmtId="10" fontId="5" fillId="0" borderId="8" xfId="1" applyNumberFormat="1" applyFont="1" applyBorder="1" applyAlignment="1">
      <alignment horizontal="center" vertical="center" wrapText="1"/>
    </xf>
    <xf numFmtId="10" fontId="4" fillId="0" borderId="4" xfId="0" applyNumberFormat="1" applyFont="1" applyBorder="1" applyAlignment="1">
      <alignment horizontal="center" vertical="center" wrapText="1"/>
    </xf>
    <xf numFmtId="9" fontId="14" fillId="0" borderId="4" xfId="0" applyNumberFormat="1" applyFont="1" applyBorder="1" applyAlignment="1">
      <alignment horizontal="center" vertical="center" wrapText="1"/>
    </xf>
    <xf numFmtId="9" fontId="11" fillId="0" borderId="4" xfId="0" applyNumberFormat="1" applyFont="1" applyBorder="1" applyAlignment="1">
      <alignment horizontal="center" vertical="center"/>
    </xf>
    <xf numFmtId="9" fontId="14" fillId="0" borderId="4" xfId="0" applyNumberFormat="1" applyFont="1" applyBorder="1" applyAlignment="1">
      <alignment horizontal="center" vertical="center" wrapText="1" readingOrder="1"/>
    </xf>
    <xf numFmtId="10" fontId="11" fillId="2" borderId="4" xfId="0" applyNumberFormat="1" applyFont="1" applyFill="1" applyBorder="1" applyAlignment="1">
      <alignment horizontal="center" vertical="center"/>
    </xf>
    <xf numFmtId="10" fontId="5" fillId="0" borderId="8" xfId="0" applyNumberFormat="1" applyFont="1" applyFill="1" applyBorder="1" applyAlignment="1">
      <alignment horizontal="center" vertical="center" wrapText="1"/>
    </xf>
    <xf numFmtId="0" fontId="4" fillId="0" borderId="0" xfId="0" applyFont="1" applyFill="1" applyBorder="1" applyAlignment="1">
      <alignment vertical="center"/>
    </xf>
    <xf numFmtId="0" fontId="5" fillId="0" borderId="0" xfId="0" applyNumberFormat="1" applyFont="1" applyFill="1" applyBorder="1" applyAlignment="1">
      <alignment horizontal="center" vertical="center"/>
    </xf>
    <xf numFmtId="0" fontId="5" fillId="3" borderId="0" xfId="0" applyNumberFormat="1" applyFont="1" applyFill="1" applyBorder="1" applyAlignment="1">
      <alignment vertical="center"/>
    </xf>
    <xf numFmtId="0" fontId="5" fillId="3" borderId="0" xfId="0" applyFont="1" applyFill="1" applyBorder="1" applyAlignment="1">
      <alignment vertical="center"/>
    </xf>
    <xf numFmtId="165" fontId="5" fillId="3" borderId="0" xfId="0" applyNumberFormat="1" applyFont="1" applyFill="1" applyBorder="1" applyAlignment="1">
      <alignment vertical="center"/>
    </xf>
    <xf numFmtId="3" fontId="5" fillId="3" borderId="0" xfId="0" applyNumberFormat="1" applyFont="1" applyFill="1" applyBorder="1" applyAlignment="1">
      <alignment horizontal="center" vertical="center"/>
    </xf>
    <xf numFmtId="0" fontId="5" fillId="3" borderId="0" xfId="0" applyFont="1" applyFill="1" applyBorder="1" applyAlignment="1">
      <alignment vertical="center" wrapText="1"/>
    </xf>
    <xf numFmtId="0" fontId="5" fillId="3" borderId="0" xfId="0" applyNumberFormat="1" applyFont="1" applyFill="1" applyBorder="1" applyAlignment="1">
      <alignment vertical="center" wrapText="1"/>
    </xf>
    <xf numFmtId="4" fontId="5" fillId="3" borderId="0" xfId="0" applyNumberFormat="1" applyFont="1" applyFill="1" applyBorder="1" applyAlignment="1">
      <alignment vertical="center"/>
    </xf>
    <xf numFmtId="0" fontId="4" fillId="0" borderId="0" xfId="0" applyNumberFormat="1" applyFont="1" applyBorder="1" applyAlignment="1">
      <alignment vertical="center"/>
    </xf>
    <xf numFmtId="0" fontId="6" fillId="3" borderId="8" xfId="0" applyFont="1" applyFill="1" applyBorder="1" applyAlignment="1">
      <alignment horizontal="center" vertical="center" wrapText="1"/>
    </xf>
    <xf numFmtId="10" fontId="6" fillId="3" borderId="8" xfId="0" applyNumberFormat="1" applyFont="1" applyFill="1" applyBorder="1" applyAlignment="1">
      <alignment horizontal="center" vertical="top" wrapText="1"/>
    </xf>
    <xf numFmtId="49" fontId="6" fillId="3" borderId="8" xfId="0" applyNumberFormat="1" applyFont="1" applyFill="1" applyBorder="1" applyAlignment="1">
      <alignment horizontal="center" vertical="center"/>
    </xf>
    <xf numFmtId="3" fontId="6" fillId="3" borderId="8" xfId="0" applyNumberFormat="1" applyFont="1" applyFill="1" applyBorder="1" applyAlignment="1">
      <alignment horizontal="center" vertical="top" wrapText="1"/>
    </xf>
    <xf numFmtId="0" fontId="9" fillId="3" borderId="8" xfId="0" applyFont="1" applyFill="1" applyBorder="1" applyAlignment="1">
      <alignment horizontal="center" vertical="center" wrapText="1"/>
    </xf>
    <xf numFmtId="165" fontId="6" fillId="3" borderId="9" xfId="0" applyNumberFormat="1" applyFont="1" applyFill="1" applyBorder="1" applyAlignment="1">
      <alignment vertical="center"/>
    </xf>
    <xf numFmtId="165" fontId="6" fillId="3" borderId="9" xfId="0" applyNumberFormat="1" applyFont="1" applyFill="1" applyBorder="1" applyAlignment="1">
      <alignment vertical="center" wrapText="1"/>
    </xf>
    <xf numFmtId="0" fontId="6" fillId="3" borderId="9" xfId="0" applyFont="1" applyFill="1" applyBorder="1" applyAlignment="1">
      <alignment vertical="center" wrapText="1"/>
    </xf>
    <xf numFmtId="0" fontId="6" fillId="3" borderId="9" xfId="0" applyFont="1" applyFill="1" applyBorder="1" applyAlignment="1">
      <alignment vertical="center"/>
    </xf>
    <xf numFmtId="0" fontId="6" fillId="3" borderId="9" xfId="0" applyFont="1" applyFill="1" applyBorder="1" applyAlignment="1">
      <alignment horizontal="center" vertical="center" wrapText="1"/>
    </xf>
    <xf numFmtId="166" fontId="6" fillId="3" borderId="9"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10" fontId="6" fillId="3" borderId="9" xfId="1" applyNumberFormat="1" applyFont="1" applyFill="1" applyBorder="1" applyAlignment="1">
      <alignment horizontal="center" vertical="center"/>
    </xf>
    <xf numFmtId="10" fontId="6" fillId="3" borderId="9" xfId="0" applyNumberFormat="1" applyFont="1" applyFill="1" applyBorder="1" applyAlignment="1">
      <alignment horizontal="center" vertical="center"/>
    </xf>
    <xf numFmtId="10" fontId="6" fillId="3" borderId="9" xfId="0" applyNumberFormat="1" applyFont="1" applyFill="1" applyBorder="1" applyAlignment="1">
      <alignment horizontal="center" vertical="center" wrapText="1"/>
    </xf>
    <xf numFmtId="0" fontId="9" fillId="3" borderId="9" xfId="0" applyFont="1" applyFill="1" applyBorder="1" applyAlignment="1">
      <alignment horizontal="center" vertical="center" wrapText="1"/>
    </xf>
    <xf numFmtId="0" fontId="6" fillId="3" borderId="9" xfId="0" applyFont="1" applyFill="1" applyBorder="1" applyAlignment="1">
      <alignment horizontal="center" vertical="center"/>
    </xf>
    <xf numFmtId="4" fontId="6" fillId="3" borderId="9" xfId="0" applyNumberFormat="1" applyFont="1" applyFill="1" applyBorder="1" applyAlignment="1">
      <alignment vertical="center"/>
    </xf>
    <xf numFmtId="10" fontId="5" fillId="3" borderId="9" xfId="0" applyNumberFormat="1" applyFont="1" applyFill="1" applyBorder="1" applyAlignment="1">
      <alignment vertical="center"/>
    </xf>
    <xf numFmtId="10" fontId="5" fillId="0" borderId="4" xfId="0" applyNumberFormat="1" applyFont="1" applyFill="1" applyBorder="1" applyAlignment="1">
      <alignment horizontal="center" vertical="center" wrapText="1"/>
    </xf>
    <xf numFmtId="167" fontId="6" fillId="0" borderId="15" xfId="0" applyNumberFormat="1" applyFont="1" applyFill="1" applyBorder="1" applyAlignment="1">
      <alignment horizontal="center" vertical="center"/>
    </xf>
    <xf numFmtId="167" fontId="6" fillId="0" borderId="11" xfId="0" applyNumberFormat="1" applyFont="1" applyFill="1" applyBorder="1" applyAlignment="1">
      <alignment horizontal="center" vertical="center"/>
    </xf>
    <xf numFmtId="0" fontId="5" fillId="0" borderId="4" xfId="0" applyFont="1" applyFill="1" applyBorder="1" applyAlignment="1">
      <alignment horizontal="center" vertical="center"/>
    </xf>
    <xf numFmtId="0" fontId="5" fillId="0" borderId="4" xfId="0" applyFont="1" applyFill="1" applyBorder="1" applyAlignment="1">
      <alignment horizontal="center" vertical="center" wrapText="1"/>
    </xf>
    <xf numFmtId="2" fontId="5" fillId="0" borderId="4" xfId="0" applyNumberFormat="1" applyFont="1" applyFill="1" applyBorder="1" applyAlignment="1">
      <alignment horizontal="center" vertical="center"/>
    </xf>
    <xf numFmtId="0" fontId="5" fillId="2" borderId="4" xfId="0" applyFont="1" applyFill="1" applyBorder="1" applyAlignment="1">
      <alignment horizontal="center" vertical="center" wrapText="1"/>
    </xf>
    <xf numFmtId="0" fontId="5" fillId="0" borderId="4" xfId="0" applyNumberFormat="1" applyFont="1" applyFill="1" applyBorder="1" applyAlignment="1">
      <alignment horizontal="center" vertical="center"/>
    </xf>
    <xf numFmtId="0" fontId="3" fillId="2" borderId="4" xfId="0" applyFont="1" applyFill="1" applyBorder="1" applyAlignment="1">
      <alignment horizontal="center" vertical="center"/>
    </xf>
    <xf numFmtId="0" fontId="3" fillId="2" borderId="4" xfId="0" applyNumberFormat="1" applyFont="1" applyFill="1" applyBorder="1" applyAlignment="1">
      <alignment horizontal="center" vertical="center"/>
    </xf>
    <xf numFmtId="0" fontId="5" fillId="0" borderId="4" xfId="1" applyNumberFormat="1" applyFont="1" applyBorder="1" applyAlignment="1">
      <alignment horizontal="left" vertical="center" wrapText="1"/>
    </xf>
    <xf numFmtId="0" fontId="5" fillId="2" borderId="1" xfId="0" applyNumberFormat="1" applyFont="1" applyFill="1" applyBorder="1" applyAlignment="1">
      <alignment horizontal="center" vertical="center"/>
    </xf>
    <xf numFmtId="0" fontId="5" fillId="2" borderId="3" xfId="0" applyNumberFormat="1" applyFont="1" applyFill="1" applyBorder="1" applyAlignment="1">
      <alignment horizontal="center" vertical="center"/>
    </xf>
    <xf numFmtId="0" fontId="5" fillId="2" borderId="5" xfId="0" applyNumberFormat="1" applyFont="1" applyFill="1" applyBorder="1" applyAlignment="1">
      <alignment horizontal="center" vertical="center"/>
    </xf>
    <xf numFmtId="0" fontId="5" fillId="2" borderId="7" xfId="0" applyNumberFormat="1" applyFont="1" applyFill="1" applyBorder="1" applyAlignment="1">
      <alignment horizontal="center" vertical="center"/>
    </xf>
    <xf numFmtId="0" fontId="4" fillId="2" borderId="15" xfId="0" applyFont="1" applyFill="1" applyBorder="1" applyAlignment="1">
      <alignment horizontal="left"/>
    </xf>
    <xf numFmtId="0" fontId="4" fillId="2" borderId="0" xfId="0" applyFont="1" applyFill="1" applyBorder="1" applyAlignment="1">
      <alignment horizontal="left"/>
    </xf>
    <xf numFmtId="0" fontId="6" fillId="2" borderId="2" xfId="0" applyNumberFormat="1" applyFont="1" applyFill="1" applyBorder="1" applyAlignment="1">
      <alignment horizontal="center" vertical="center"/>
    </xf>
    <xf numFmtId="0" fontId="5" fillId="2" borderId="4" xfId="0" applyNumberFormat="1" applyFont="1" applyFill="1" applyBorder="1" applyAlignment="1">
      <alignment horizontal="center" vertical="center"/>
    </xf>
    <xf numFmtId="0" fontId="4" fillId="2" borderId="4" xfId="0" applyFont="1" applyFill="1" applyBorder="1" applyAlignment="1">
      <alignment horizontal="left" vertical="center"/>
    </xf>
    <xf numFmtId="0" fontId="5" fillId="0" borderId="4" xfId="0" applyNumberFormat="1" applyFont="1" applyFill="1" applyBorder="1" applyAlignment="1">
      <alignment horizontal="center" vertical="center"/>
    </xf>
    <xf numFmtId="0" fontId="5" fillId="0" borderId="4" xfId="0" applyNumberFormat="1" applyFont="1" applyBorder="1" applyAlignment="1">
      <alignment horizontal="center" vertical="center"/>
    </xf>
    <xf numFmtId="165" fontId="5" fillId="2" borderId="4" xfId="0" applyNumberFormat="1" applyFont="1" applyFill="1" applyBorder="1" applyAlignment="1">
      <alignment horizontal="center" vertical="center"/>
    </xf>
    <xf numFmtId="0" fontId="5" fillId="2" borderId="4" xfId="0" applyFont="1" applyFill="1" applyBorder="1" applyAlignment="1">
      <alignment horizontal="center" vertical="center" wrapText="1"/>
    </xf>
    <xf numFmtId="0" fontId="6" fillId="2" borderId="4" xfId="0" applyNumberFormat="1" applyFont="1" applyFill="1" applyBorder="1" applyAlignment="1">
      <alignment horizontal="center" vertical="center"/>
    </xf>
    <xf numFmtId="165" fontId="5" fillId="2" borderId="8" xfId="0" applyNumberFormat="1" applyFont="1" applyFill="1" applyBorder="1" applyAlignment="1">
      <alignment horizontal="center" vertical="center"/>
    </xf>
    <xf numFmtId="165" fontId="5" fillId="2" borderId="10" xfId="0" applyNumberFormat="1" applyFont="1" applyFill="1" applyBorder="1" applyAlignment="1">
      <alignment horizontal="center" vertical="center"/>
    </xf>
    <xf numFmtId="165" fontId="5" fillId="2" borderId="9" xfId="0" applyNumberFormat="1" applyFont="1" applyFill="1" applyBorder="1" applyAlignment="1">
      <alignment horizontal="center" vertical="center"/>
    </xf>
    <xf numFmtId="0" fontId="5" fillId="2" borderId="4" xfId="0" applyFont="1" applyFill="1" applyBorder="1" applyAlignment="1">
      <alignment horizontal="center" vertical="center"/>
    </xf>
    <xf numFmtId="0" fontId="5" fillId="0" borderId="4" xfId="0" applyFont="1" applyFill="1" applyBorder="1" applyAlignment="1">
      <alignment horizontal="center" vertical="center"/>
    </xf>
    <xf numFmtId="0" fontId="5" fillId="2" borderId="1"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0" fontId="5" fillId="2" borderId="5" xfId="0" applyNumberFormat="1" applyFont="1" applyFill="1" applyBorder="1" applyAlignment="1">
      <alignment horizontal="center" vertical="center" wrapText="1"/>
    </xf>
    <xf numFmtId="0" fontId="5" fillId="2" borderId="7" xfId="0" applyNumberFormat="1" applyFont="1" applyFill="1" applyBorder="1" applyAlignment="1">
      <alignment horizontal="center" vertical="center" wrapText="1"/>
    </xf>
    <xf numFmtId="2" fontId="5" fillId="2" borderId="4" xfId="0" applyNumberFormat="1" applyFont="1" applyFill="1" applyBorder="1" applyAlignment="1">
      <alignment horizontal="center" vertical="center"/>
    </xf>
    <xf numFmtId="0" fontId="4" fillId="2" borderId="4" xfId="0" applyFont="1" applyFill="1" applyBorder="1" applyAlignment="1">
      <alignment horizontal="left" vertical="center" wrapText="1"/>
    </xf>
    <xf numFmtId="2" fontId="5" fillId="0" borderId="4" xfId="0" applyNumberFormat="1" applyFont="1" applyFill="1" applyBorder="1" applyAlignment="1">
      <alignment horizontal="center" vertical="center"/>
    </xf>
    <xf numFmtId="0" fontId="5" fillId="0" borderId="8" xfId="0" applyNumberFormat="1" applyFont="1" applyBorder="1" applyAlignment="1">
      <alignment horizontal="left" vertical="center" wrapText="1"/>
    </xf>
    <xf numFmtId="0" fontId="5" fillId="0" borderId="9" xfId="0" applyNumberFormat="1" applyFont="1" applyBorder="1" applyAlignment="1">
      <alignment horizontal="left" vertical="center" wrapText="1"/>
    </xf>
    <xf numFmtId="0" fontId="5" fillId="0" borderId="8" xfId="1" applyNumberFormat="1" applyFont="1" applyBorder="1" applyAlignment="1">
      <alignment horizontal="left" vertical="center" wrapText="1"/>
    </xf>
    <xf numFmtId="0" fontId="5" fillId="0" borderId="9" xfId="1" applyNumberFormat="1" applyFont="1" applyBorder="1" applyAlignment="1">
      <alignment horizontal="left" vertical="center" wrapText="1"/>
    </xf>
    <xf numFmtId="0" fontId="5" fillId="0" borderId="4" xfId="0" applyFont="1" applyFill="1" applyBorder="1" applyAlignment="1">
      <alignment horizontal="center" vertical="center" wrapText="1"/>
    </xf>
    <xf numFmtId="0" fontId="10" fillId="0" borderId="8" xfId="1" applyNumberFormat="1" applyFont="1" applyFill="1" applyBorder="1" applyAlignment="1" applyProtection="1">
      <alignment horizontal="left" vertical="center" wrapText="1"/>
    </xf>
    <xf numFmtId="0" fontId="10" fillId="0" borderId="9" xfId="1" applyNumberFormat="1" applyFont="1" applyFill="1" applyBorder="1" applyAlignment="1" applyProtection="1">
      <alignment horizontal="left" vertical="center" wrapText="1"/>
    </xf>
    <xf numFmtId="0" fontId="5" fillId="0" borderId="8" xfId="1" applyNumberFormat="1" applyFont="1" applyFill="1" applyBorder="1" applyAlignment="1" applyProtection="1">
      <alignment horizontal="left" vertical="center" wrapText="1"/>
    </xf>
    <xf numFmtId="0" fontId="5" fillId="0" borderId="9" xfId="1" applyNumberFormat="1" applyFont="1" applyFill="1" applyBorder="1" applyAlignment="1" applyProtection="1">
      <alignment horizontal="left" vertical="center" wrapText="1"/>
    </xf>
    <xf numFmtId="0" fontId="4" fillId="0" borderId="4" xfId="0" applyNumberFormat="1" applyFont="1" applyFill="1" applyBorder="1" applyAlignment="1">
      <alignment horizontal="left" vertical="center" wrapText="1"/>
    </xf>
    <xf numFmtId="0" fontId="6" fillId="2" borderId="4" xfId="0" applyFont="1" applyFill="1" applyBorder="1" applyAlignment="1">
      <alignment horizontal="center" vertical="center"/>
    </xf>
    <xf numFmtId="4" fontId="5" fillId="0" borderId="4" xfId="0" applyNumberFormat="1" applyFont="1" applyFill="1" applyBorder="1" applyAlignment="1">
      <alignment horizontal="center" vertical="center"/>
    </xf>
    <xf numFmtId="4" fontId="5" fillId="0" borderId="4" xfId="0" applyNumberFormat="1" applyFont="1" applyBorder="1" applyAlignment="1">
      <alignment horizontal="center" vertical="center"/>
    </xf>
    <xf numFmtId="0" fontId="6" fillId="0" borderId="4" xfId="0" applyFont="1" applyBorder="1" applyAlignment="1">
      <alignment horizontal="center" vertical="center"/>
    </xf>
    <xf numFmtId="0" fontId="5" fillId="0" borderId="4" xfId="0" applyFont="1" applyBorder="1" applyAlignment="1">
      <alignment horizontal="center" vertical="center"/>
    </xf>
    <xf numFmtId="10" fontId="5" fillId="0" borderId="8" xfId="0" applyNumberFormat="1" applyFont="1" applyBorder="1" applyAlignment="1">
      <alignment horizontal="center" vertical="center"/>
    </xf>
    <xf numFmtId="10" fontId="5" fillId="0" borderId="10" xfId="0" applyNumberFormat="1" applyFont="1" applyBorder="1" applyAlignment="1">
      <alignment horizontal="center" vertical="center"/>
    </xf>
    <xf numFmtId="10" fontId="5" fillId="0" borderId="9" xfId="0" applyNumberFormat="1" applyFont="1" applyBorder="1" applyAlignment="1">
      <alignment horizontal="center" vertical="center"/>
    </xf>
    <xf numFmtId="10" fontId="5" fillId="0" borderId="8" xfId="0" applyNumberFormat="1" applyFont="1" applyFill="1" applyBorder="1" applyAlignment="1">
      <alignment horizontal="center" vertical="center"/>
    </xf>
    <xf numFmtId="10" fontId="5" fillId="0" borderId="10" xfId="0" applyNumberFormat="1" applyFont="1" applyFill="1" applyBorder="1" applyAlignment="1">
      <alignment horizontal="center" vertical="center"/>
    </xf>
    <xf numFmtId="10" fontId="5" fillId="0" borderId="9" xfId="0" applyNumberFormat="1" applyFont="1" applyFill="1" applyBorder="1" applyAlignment="1">
      <alignment horizontal="center" vertical="center"/>
    </xf>
    <xf numFmtId="10" fontId="5" fillId="0" borderId="8" xfId="1" applyNumberFormat="1" applyFont="1" applyFill="1" applyBorder="1" applyAlignment="1">
      <alignment horizontal="center" vertical="center"/>
    </xf>
    <xf numFmtId="10" fontId="5" fillId="0" borderId="10" xfId="1" applyNumberFormat="1" applyFont="1" applyFill="1" applyBorder="1" applyAlignment="1">
      <alignment horizontal="center" vertical="center"/>
    </xf>
    <xf numFmtId="10" fontId="5" fillId="0" borderId="9" xfId="1" applyNumberFormat="1" applyFont="1" applyFill="1" applyBorder="1" applyAlignment="1">
      <alignment horizontal="center" vertical="center"/>
    </xf>
    <xf numFmtId="10" fontId="5" fillId="0" borderId="8" xfId="1" applyNumberFormat="1" applyFont="1" applyBorder="1" applyAlignment="1">
      <alignment horizontal="center" vertical="center"/>
    </xf>
    <xf numFmtId="10" fontId="5" fillId="0" borderId="10" xfId="1" applyNumberFormat="1" applyFont="1" applyBorder="1" applyAlignment="1">
      <alignment horizontal="center" vertical="center"/>
    </xf>
    <xf numFmtId="10" fontId="5" fillId="0" borderId="9" xfId="1" applyNumberFormat="1" applyFont="1" applyBorder="1" applyAlignment="1">
      <alignment horizontal="center" vertical="center"/>
    </xf>
    <xf numFmtId="10" fontId="6" fillId="2" borderId="10" xfId="0" applyNumberFormat="1" applyFont="1" applyFill="1" applyBorder="1" applyAlignment="1">
      <alignment horizontal="center" vertical="center"/>
    </xf>
    <xf numFmtId="0" fontId="6" fillId="2" borderId="10"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0" xfId="0" applyFont="1" applyFill="1" applyAlignment="1">
      <alignment horizontal="left" vertical="center" wrapText="1"/>
    </xf>
    <xf numFmtId="10" fontId="5" fillId="2" borderId="4" xfId="0" applyNumberFormat="1" applyFont="1" applyFill="1" applyBorder="1" applyAlignment="1">
      <alignment horizontal="center" vertical="center"/>
    </xf>
    <xf numFmtId="10" fontId="6" fillId="2" borderId="4" xfId="0" applyNumberFormat="1" applyFont="1" applyFill="1" applyBorder="1" applyAlignment="1">
      <alignment horizontal="center" vertical="center"/>
    </xf>
    <xf numFmtId="0" fontId="5" fillId="0" borderId="8" xfId="0" applyNumberFormat="1" applyFont="1" applyBorder="1" applyAlignment="1">
      <alignment horizontal="center" vertical="center"/>
    </xf>
    <xf numFmtId="0" fontId="5" fillId="0" borderId="9" xfId="0" applyNumberFormat="1" applyFont="1" applyBorder="1" applyAlignment="1">
      <alignment horizontal="center" vertical="center"/>
    </xf>
    <xf numFmtId="0" fontId="5" fillId="2" borderId="8" xfId="0" applyNumberFormat="1" applyFont="1" applyFill="1" applyBorder="1" applyAlignment="1">
      <alignment horizontal="center" vertical="center"/>
    </xf>
    <xf numFmtId="0" fontId="5" fillId="2" borderId="9" xfId="0" applyNumberFormat="1" applyFont="1" applyFill="1" applyBorder="1" applyAlignment="1">
      <alignment horizontal="center" vertical="center"/>
    </xf>
    <xf numFmtId="0" fontId="5" fillId="2" borderId="2" xfId="0" applyNumberFormat="1" applyFont="1" applyFill="1" applyBorder="1" applyAlignment="1">
      <alignment horizontal="center" vertical="center"/>
    </xf>
    <xf numFmtId="0" fontId="5" fillId="2" borderId="6" xfId="0" applyNumberFormat="1" applyFont="1" applyFill="1" applyBorder="1" applyAlignment="1">
      <alignment horizontal="center" vertical="center"/>
    </xf>
    <xf numFmtId="0" fontId="5" fillId="2" borderId="10" xfId="0" applyNumberFormat="1" applyFont="1" applyFill="1" applyBorder="1" applyAlignment="1">
      <alignment horizontal="center" vertical="center"/>
    </xf>
    <xf numFmtId="0" fontId="4" fillId="2" borderId="8" xfId="0" applyFont="1" applyFill="1" applyBorder="1" applyAlignment="1">
      <alignment horizontal="left"/>
    </xf>
    <xf numFmtId="0" fontId="4" fillId="2" borderId="10" xfId="0" applyFont="1" applyFill="1" applyBorder="1" applyAlignment="1">
      <alignment horizontal="left"/>
    </xf>
    <xf numFmtId="0" fontId="4" fillId="2" borderId="9" xfId="0" applyFont="1" applyFill="1" applyBorder="1" applyAlignment="1">
      <alignment horizontal="left"/>
    </xf>
    <xf numFmtId="0" fontId="11" fillId="2" borderId="4" xfId="0" applyFont="1" applyFill="1" applyBorder="1" applyAlignment="1">
      <alignment horizontal="left" vertical="center"/>
    </xf>
    <xf numFmtId="0" fontId="5" fillId="2" borderId="4" xfId="0" applyNumberFormat="1" applyFont="1" applyFill="1" applyBorder="1" applyAlignment="1">
      <alignment horizontal="center" vertical="center" wrapText="1"/>
    </xf>
    <xf numFmtId="0" fontId="5" fillId="0" borderId="4" xfId="0" applyNumberFormat="1" applyFont="1" applyFill="1" applyBorder="1" applyAlignment="1">
      <alignment horizontal="center" vertical="center" wrapText="1"/>
    </xf>
    <xf numFmtId="0" fontId="5" fillId="2" borderId="8" xfId="0" applyNumberFormat="1" applyFont="1" applyFill="1" applyBorder="1" applyAlignment="1">
      <alignment horizontal="center" vertical="center" wrapText="1"/>
    </xf>
    <xf numFmtId="165" fontId="5" fillId="0" borderId="4" xfId="0" applyNumberFormat="1" applyFont="1" applyFill="1" applyBorder="1" applyAlignment="1">
      <alignment horizontal="center" vertical="center"/>
    </xf>
    <xf numFmtId="0" fontId="5" fillId="2" borderId="8" xfId="0" applyFont="1" applyFill="1" applyBorder="1" applyAlignment="1">
      <alignment horizontal="center" vertical="center"/>
    </xf>
    <xf numFmtId="0" fontId="11" fillId="0" borderId="4" xfId="0" applyFont="1" applyFill="1" applyBorder="1" applyAlignment="1">
      <alignment horizontal="left" vertical="center"/>
    </xf>
    <xf numFmtId="0" fontId="5" fillId="0" borderId="1" xfId="0" applyNumberFormat="1" applyFont="1" applyFill="1" applyBorder="1" applyAlignment="1">
      <alignment horizontal="center" vertical="center"/>
    </xf>
    <xf numFmtId="0" fontId="5" fillId="0" borderId="3" xfId="0" applyNumberFormat="1" applyFont="1" applyFill="1" applyBorder="1" applyAlignment="1">
      <alignment horizontal="center" vertical="center"/>
    </xf>
    <xf numFmtId="0" fontId="5" fillId="0" borderId="5" xfId="0" applyNumberFormat="1" applyFont="1" applyFill="1" applyBorder="1" applyAlignment="1">
      <alignment horizontal="center" vertical="center"/>
    </xf>
    <xf numFmtId="0" fontId="5" fillId="0" borderId="7" xfId="0" applyNumberFormat="1" applyFont="1" applyFill="1" applyBorder="1" applyAlignment="1">
      <alignment horizontal="center" vertical="center"/>
    </xf>
    <xf numFmtId="2" fontId="3" fillId="0" borderId="4" xfId="0" applyNumberFormat="1" applyFont="1" applyFill="1" applyBorder="1" applyAlignment="1">
      <alignment horizontal="center" vertical="center"/>
    </xf>
    <xf numFmtId="2" fontId="5" fillId="0" borderId="8" xfId="0" applyNumberFormat="1" applyFont="1" applyFill="1" applyBorder="1" applyAlignment="1">
      <alignment horizontal="center" vertical="center"/>
    </xf>
    <xf numFmtId="2" fontId="5" fillId="0" borderId="4" xfId="1" applyNumberFormat="1" applyFont="1" applyFill="1" applyBorder="1" applyAlignment="1">
      <alignment horizontal="center" vertical="center"/>
    </xf>
    <xf numFmtId="0" fontId="6" fillId="0" borderId="8" xfId="0" applyFont="1" applyBorder="1" applyAlignment="1">
      <alignment horizontal="center" vertical="center"/>
    </xf>
    <xf numFmtId="0" fontId="3" fillId="0" borderId="4" xfId="0" applyFont="1" applyFill="1" applyBorder="1" applyAlignment="1">
      <alignment horizontal="center" vertical="center"/>
    </xf>
    <xf numFmtId="0" fontId="4" fillId="0" borderId="4" xfId="0" applyNumberFormat="1" applyFont="1" applyBorder="1" applyAlignment="1">
      <alignment horizontal="left" vertical="center" wrapText="1"/>
    </xf>
    <xf numFmtId="0" fontId="5" fillId="0" borderId="8" xfId="0" applyFont="1" applyBorder="1" applyAlignment="1">
      <alignment horizontal="center" vertical="center"/>
    </xf>
    <xf numFmtId="0" fontId="5" fillId="0" borderId="10" xfId="0" applyFont="1" applyBorder="1" applyAlignment="1">
      <alignment horizontal="center" vertical="center"/>
    </xf>
    <xf numFmtId="4" fontId="5" fillId="0" borderId="8" xfId="0" applyNumberFormat="1" applyFont="1" applyBorder="1" applyAlignment="1">
      <alignment horizontal="center" vertical="center"/>
    </xf>
    <xf numFmtId="0" fontId="6" fillId="0" borderId="10" xfId="0" applyFont="1" applyBorder="1" applyAlignment="1">
      <alignment horizontal="center" vertical="center"/>
    </xf>
    <xf numFmtId="0" fontId="6" fillId="0" borderId="9" xfId="0" applyFont="1" applyBorder="1" applyAlignment="1">
      <alignment horizontal="center" vertical="center"/>
    </xf>
    <xf numFmtId="0" fontId="6" fillId="0" borderId="4" xfId="0" applyNumberFormat="1" applyFont="1" applyBorder="1" applyAlignment="1">
      <alignment horizontal="center" vertical="center"/>
    </xf>
    <xf numFmtId="0" fontId="5" fillId="0" borderId="10" xfId="0" applyNumberFormat="1" applyFont="1" applyBorder="1" applyAlignment="1">
      <alignment horizontal="center" vertical="center"/>
    </xf>
    <xf numFmtId="0" fontId="6" fillId="0" borderId="8" xfId="0" applyNumberFormat="1" applyFont="1" applyBorder="1" applyAlignment="1">
      <alignment horizontal="center" vertical="center"/>
    </xf>
    <xf numFmtId="0" fontId="6" fillId="0" borderId="10" xfId="0" applyNumberFormat="1" applyFont="1" applyBorder="1" applyAlignment="1">
      <alignment horizontal="center" vertical="center"/>
    </xf>
    <xf numFmtId="0" fontId="6" fillId="0" borderId="9" xfId="0" applyNumberFormat="1" applyFont="1" applyBorder="1" applyAlignment="1">
      <alignment horizontal="center" vertical="center"/>
    </xf>
    <xf numFmtId="10" fontId="5" fillId="0" borderId="4" xfId="0" applyNumberFormat="1" applyFont="1" applyBorder="1" applyAlignment="1">
      <alignment horizontal="center" vertical="center"/>
    </xf>
    <xf numFmtId="10" fontId="6" fillId="2" borderId="10" xfId="0" applyNumberFormat="1" applyFont="1" applyFill="1" applyBorder="1" applyAlignment="1">
      <alignment horizontal="center" vertical="center" wrapText="1"/>
    </xf>
    <xf numFmtId="0" fontId="5" fillId="0" borderId="8" xfId="0" applyNumberFormat="1" applyFont="1" applyFill="1" applyBorder="1" applyAlignment="1">
      <alignment horizontal="center" vertical="center"/>
    </xf>
    <xf numFmtId="0" fontId="5" fillId="0" borderId="9" xfId="0" applyNumberFormat="1" applyFont="1" applyFill="1" applyBorder="1" applyAlignment="1">
      <alignment horizontal="center" vertical="center"/>
    </xf>
    <xf numFmtId="10" fontId="5" fillId="0" borderId="4" xfId="1" applyNumberFormat="1" applyFont="1" applyFill="1" applyBorder="1" applyAlignment="1">
      <alignment horizontal="center" vertical="center"/>
    </xf>
    <xf numFmtId="10" fontId="5" fillId="0" borderId="4" xfId="0" applyNumberFormat="1" applyFont="1" applyFill="1" applyBorder="1" applyAlignment="1">
      <alignment horizontal="center" vertical="center"/>
    </xf>
    <xf numFmtId="0" fontId="6" fillId="0" borderId="2" xfId="0" applyNumberFormat="1" applyFont="1" applyFill="1" applyBorder="1" applyAlignment="1">
      <alignment horizontal="center" vertical="center"/>
    </xf>
    <xf numFmtId="0" fontId="5" fillId="2" borderId="4" xfId="0" applyFont="1" applyFill="1" applyBorder="1" applyAlignment="1">
      <alignment horizontal="left" vertical="center"/>
    </xf>
    <xf numFmtId="0" fontId="5" fillId="2" borderId="10"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8"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0" borderId="8" xfId="0" applyNumberFormat="1" applyFont="1" applyFill="1" applyBorder="1" applyAlignment="1" applyProtection="1">
      <alignment horizontal="left" vertical="center" wrapText="1"/>
    </xf>
    <xf numFmtId="0" fontId="5" fillId="0" borderId="9" xfId="0" applyNumberFormat="1"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5" fillId="2" borderId="10" xfId="0" applyNumberFormat="1" applyFont="1" applyFill="1" applyBorder="1" applyAlignment="1">
      <alignment horizontal="center" vertical="center" wrapText="1"/>
    </xf>
    <xf numFmtId="0" fontId="5" fillId="2" borderId="9" xfId="0" applyNumberFormat="1" applyFont="1" applyFill="1" applyBorder="1" applyAlignment="1">
      <alignment horizontal="center" vertical="center" wrapText="1"/>
    </xf>
    <xf numFmtId="0" fontId="4" fillId="2" borderId="4" xfId="0" applyFont="1" applyFill="1" applyBorder="1" applyAlignment="1">
      <alignment horizontal="left"/>
    </xf>
    <xf numFmtId="0" fontId="5" fillId="2" borderId="12" xfId="0" applyNumberFormat="1" applyFont="1" applyFill="1" applyBorder="1" applyAlignment="1">
      <alignment horizontal="center" vertical="center"/>
    </xf>
    <xf numFmtId="0" fontId="5" fillId="2" borderId="13" xfId="0" applyNumberFormat="1" applyFont="1" applyFill="1" applyBorder="1" applyAlignment="1">
      <alignment horizontal="center" vertical="center"/>
    </xf>
    <xf numFmtId="0" fontId="5" fillId="0" borderId="10" xfId="0" applyNumberFormat="1" applyFont="1" applyFill="1" applyBorder="1" applyAlignment="1">
      <alignment horizontal="center" vertical="center"/>
    </xf>
    <xf numFmtId="0" fontId="11" fillId="2" borderId="12" xfId="0" applyFont="1" applyFill="1" applyBorder="1" applyAlignment="1">
      <alignment horizontal="left"/>
    </xf>
    <xf numFmtId="0" fontId="11" fillId="2" borderId="12" xfId="0" applyFont="1" applyFill="1" applyBorder="1" applyAlignment="1">
      <alignment horizontal="left" vertical="center"/>
    </xf>
    <xf numFmtId="0" fontId="11" fillId="2" borderId="13" xfId="0" applyFont="1" applyFill="1" applyBorder="1" applyAlignment="1">
      <alignment horizontal="left" vertical="center"/>
    </xf>
    <xf numFmtId="0" fontId="3" fillId="2" borderId="4" xfId="0" applyNumberFormat="1" applyFont="1" applyFill="1" applyBorder="1" applyAlignment="1">
      <alignment horizontal="center" vertical="center"/>
    </xf>
    <xf numFmtId="0" fontId="3" fillId="2" borderId="4" xfId="0" applyNumberFormat="1" applyFont="1" applyFill="1" applyBorder="1" applyAlignment="1">
      <alignment horizontal="center" vertical="center" wrapText="1"/>
    </xf>
    <xf numFmtId="0" fontId="3" fillId="2" borderId="5" xfId="0" applyNumberFormat="1" applyFont="1" applyFill="1" applyBorder="1" applyAlignment="1">
      <alignment horizontal="center" vertical="center"/>
    </xf>
    <xf numFmtId="0" fontId="3" fillId="2" borderId="6" xfId="0" applyNumberFormat="1" applyFont="1" applyFill="1" applyBorder="1" applyAlignment="1">
      <alignment horizontal="center" vertical="center"/>
    </xf>
    <xf numFmtId="0" fontId="3" fillId="2" borderId="7" xfId="0" applyNumberFormat="1" applyFont="1" applyFill="1" applyBorder="1" applyAlignment="1">
      <alignment horizontal="center" vertical="center"/>
    </xf>
    <xf numFmtId="165" fontId="3" fillId="2" borderId="8" xfId="0" applyNumberFormat="1" applyFont="1" applyFill="1" applyBorder="1" applyAlignment="1">
      <alignment horizontal="center" vertical="center"/>
    </xf>
    <xf numFmtId="165" fontId="3" fillId="2" borderId="10" xfId="0" applyNumberFormat="1" applyFont="1" applyFill="1" applyBorder="1" applyAlignment="1">
      <alignment horizontal="center" vertical="center"/>
    </xf>
    <xf numFmtId="165" fontId="3" fillId="2" borderId="9" xfId="0" applyNumberFormat="1" applyFont="1" applyFill="1" applyBorder="1" applyAlignment="1">
      <alignment horizontal="center" vertical="center"/>
    </xf>
    <xf numFmtId="0" fontId="11" fillId="0" borderId="12" xfId="0" applyFont="1" applyFill="1" applyBorder="1" applyAlignment="1">
      <alignment horizontal="left" vertical="center"/>
    </xf>
    <xf numFmtId="0" fontId="11" fillId="0" borderId="14" xfId="0" applyFont="1" applyFill="1" applyBorder="1" applyAlignment="1">
      <alignment horizontal="left" vertical="center"/>
    </xf>
    <xf numFmtId="2" fontId="3" fillId="0" borderId="8" xfId="0" applyNumberFormat="1" applyFont="1" applyFill="1" applyBorder="1" applyAlignment="1">
      <alignment horizontal="center" vertical="center"/>
    </xf>
    <xf numFmtId="2" fontId="3" fillId="0" borderId="10" xfId="0" applyNumberFormat="1" applyFont="1" applyFill="1" applyBorder="1" applyAlignment="1">
      <alignment horizontal="center" vertical="center"/>
    </xf>
    <xf numFmtId="2" fontId="3" fillId="0" borderId="9" xfId="0" applyNumberFormat="1" applyFont="1" applyFill="1" applyBorder="1" applyAlignment="1">
      <alignment horizontal="center" vertical="center"/>
    </xf>
    <xf numFmtId="0" fontId="3" fillId="2" borderId="4" xfId="0" applyFont="1" applyFill="1" applyBorder="1" applyAlignment="1">
      <alignment horizontal="center" vertical="center"/>
    </xf>
    <xf numFmtId="0" fontId="0" fillId="2" borderId="4" xfId="0" applyFill="1" applyBorder="1" applyAlignment="1">
      <alignment horizontal="center" vertical="center"/>
    </xf>
    <xf numFmtId="0" fontId="3" fillId="0" borderId="1"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0" fontId="3" fillId="0" borderId="3" xfId="0" applyNumberFormat="1" applyFont="1" applyFill="1" applyBorder="1" applyAlignment="1">
      <alignment horizontal="center" vertical="center"/>
    </xf>
    <xf numFmtId="0" fontId="3" fillId="0" borderId="5"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7" xfId="0" applyNumberFormat="1" applyFont="1" applyFill="1" applyBorder="1" applyAlignment="1">
      <alignment horizontal="center" vertical="center"/>
    </xf>
    <xf numFmtId="0" fontId="3" fillId="0" borderId="8" xfId="0" applyNumberFormat="1" applyFont="1" applyFill="1" applyBorder="1" applyAlignment="1">
      <alignment horizontal="center" vertical="center"/>
    </xf>
    <xf numFmtId="0" fontId="3" fillId="0" borderId="10" xfId="0" applyNumberFormat="1" applyFont="1" applyFill="1" applyBorder="1" applyAlignment="1">
      <alignment horizontal="center" vertical="center"/>
    </xf>
    <xf numFmtId="0" fontId="3" fillId="0" borderId="9" xfId="0" applyNumberFormat="1" applyFont="1" applyFill="1" applyBorder="1" applyAlignment="1">
      <alignment horizontal="center" vertical="center"/>
    </xf>
    <xf numFmtId="2" fontId="3" fillId="0" borderId="8" xfId="1" applyNumberFormat="1" applyFont="1" applyFill="1" applyBorder="1" applyAlignment="1">
      <alignment horizontal="center" vertical="center"/>
    </xf>
    <xf numFmtId="2" fontId="3" fillId="0" borderId="10" xfId="1" applyNumberFormat="1" applyFont="1" applyFill="1" applyBorder="1" applyAlignment="1">
      <alignment horizontal="center" vertical="center"/>
    </xf>
    <xf numFmtId="2" fontId="3" fillId="0" borderId="9" xfId="1" applyNumberFormat="1" applyFont="1" applyFill="1" applyBorder="1" applyAlignment="1">
      <alignment horizontal="center" vertical="center"/>
    </xf>
    <xf numFmtId="0" fontId="3" fillId="2" borderId="8"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9" xfId="0" applyFont="1" applyFill="1" applyBorder="1" applyAlignment="1">
      <alignment horizontal="center" vertical="center"/>
    </xf>
    <xf numFmtId="0" fontId="3" fillId="0" borderId="8" xfId="1" applyNumberFormat="1" applyFont="1" applyFill="1" applyBorder="1" applyAlignment="1" applyProtection="1">
      <alignment horizontal="left" vertical="center" wrapText="1"/>
    </xf>
    <xf numFmtId="0" fontId="3" fillId="0" borderId="9" xfId="1" applyNumberFormat="1" applyFont="1" applyFill="1" applyBorder="1" applyAlignment="1" applyProtection="1">
      <alignment horizontal="left" vertical="center" wrapText="1"/>
    </xf>
    <xf numFmtId="0" fontId="3" fillId="2" borderId="8" xfId="0" applyNumberFormat="1" applyFont="1" applyFill="1" applyBorder="1" applyAlignment="1">
      <alignment horizontal="center" vertical="center" wrapText="1"/>
    </xf>
    <xf numFmtId="0" fontId="3" fillId="2" borderId="10" xfId="0" applyNumberFormat="1" applyFont="1" applyFill="1" applyBorder="1" applyAlignment="1">
      <alignment horizontal="center" vertical="center" wrapText="1"/>
    </xf>
    <xf numFmtId="0" fontId="3" fillId="2" borderId="9" xfId="0" applyNumberFormat="1" applyFont="1" applyFill="1" applyBorder="1" applyAlignment="1">
      <alignment horizontal="center" vertical="center" wrapText="1"/>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11" fillId="2" borderId="10" xfId="0" applyFont="1" applyFill="1" applyBorder="1" applyAlignment="1">
      <alignment horizontal="left" vertical="center"/>
    </xf>
    <xf numFmtId="0" fontId="3" fillId="0" borderId="12"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3" xfId="0" applyFont="1" applyFill="1" applyBorder="1" applyAlignment="1">
      <alignment horizontal="center" vertical="center"/>
    </xf>
    <xf numFmtId="0" fontId="11" fillId="0" borderId="8" xfId="0" applyFont="1" applyBorder="1" applyAlignment="1">
      <alignment horizontal="left" vertical="center"/>
    </xf>
    <xf numFmtId="0" fontId="11" fillId="0" borderId="9" xfId="0" applyFont="1" applyBorder="1" applyAlignment="1">
      <alignment horizontal="left" vertical="center"/>
    </xf>
    <xf numFmtId="0" fontId="4" fillId="0" borderId="4" xfId="0" applyFont="1" applyBorder="1" applyAlignment="1">
      <alignment horizontal="left" vertical="center" wrapText="1"/>
    </xf>
    <xf numFmtId="10" fontId="3" fillId="0" borderId="4" xfId="0" applyNumberFormat="1" applyFont="1" applyBorder="1" applyAlignment="1">
      <alignment horizontal="center" vertical="center"/>
    </xf>
    <xf numFmtId="0" fontId="6" fillId="2" borderId="2" xfId="0" applyFont="1" applyFill="1" applyBorder="1" applyAlignment="1">
      <alignment horizontal="center" vertical="center"/>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3" fillId="0" borderId="9" xfId="0" applyFont="1" applyBorder="1" applyAlignment="1">
      <alignment horizontal="center" vertical="center"/>
    </xf>
    <xf numFmtId="4" fontId="3" fillId="0" borderId="4" xfId="0" applyNumberFormat="1" applyFont="1" applyBorder="1" applyAlignment="1">
      <alignment horizontal="center" vertical="center"/>
    </xf>
    <xf numFmtId="0" fontId="5" fillId="0" borderId="10" xfId="1" applyNumberFormat="1" applyFont="1" applyFill="1" applyBorder="1" applyAlignment="1" applyProtection="1">
      <alignment horizontal="left" vertical="center" wrapText="1"/>
    </xf>
    <xf numFmtId="0" fontId="5" fillId="0" borderId="10" xfId="0" applyNumberFormat="1" applyFont="1" applyBorder="1" applyAlignment="1">
      <alignment horizontal="left" vertical="center" wrapText="1"/>
    </xf>
    <xf numFmtId="0" fontId="5" fillId="0" borderId="8"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3" fillId="0" borderId="8" xfId="0" applyNumberFormat="1" applyFont="1" applyBorder="1" applyAlignment="1">
      <alignment horizontal="center" vertical="center"/>
    </xf>
    <xf numFmtId="0" fontId="3" fillId="0" borderId="10" xfId="0" applyNumberFormat="1" applyFont="1" applyBorder="1" applyAlignment="1">
      <alignment horizontal="center" vertical="center"/>
    </xf>
    <xf numFmtId="0" fontId="3" fillId="0" borderId="9" xfId="0" applyNumberFormat="1" applyFont="1" applyBorder="1" applyAlignment="1">
      <alignment horizontal="center" vertical="center"/>
    </xf>
    <xf numFmtId="0" fontId="3" fillId="0" borderId="8" xfId="1" applyNumberFormat="1" applyFont="1" applyFill="1" applyBorder="1" applyAlignment="1" applyProtection="1">
      <alignment horizontal="center" vertical="center" wrapText="1"/>
    </xf>
    <xf numFmtId="0" fontId="3" fillId="0" borderId="10" xfId="1" applyNumberFormat="1" applyFont="1" applyFill="1" applyBorder="1" applyAlignment="1" applyProtection="1">
      <alignment horizontal="center" vertical="center" wrapText="1"/>
    </xf>
    <xf numFmtId="0" fontId="3" fillId="0" borderId="9" xfId="1" applyNumberFormat="1" applyFont="1" applyFill="1" applyBorder="1" applyAlignment="1" applyProtection="1">
      <alignment horizontal="center" vertical="center" wrapText="1"/>
    </xf>
    <xf numFmtId="4" fontId="3" fillId="2" borderId="4" xfId="0" applyNumberFormat="1" applyFont="1" applyFill="1" applyBorder="1" applyAlignment="1">
      <alignment horizontal="center" vertical="center"/>
    </xf>
    <xf numFmtId="0" fontId="11" fillId="2" borderId="15" xfId="0" applyFont="1" applyFill="1" applyBorder="1" applyAlignment="1">
      <alignment horizontal="left"/>
    </xf>
    <xf numFmtId="0" fontId="11" fillId="2" borderId="0" xfId="0" applyFont="1" applyFill="1" applyBorder="1" applyAlignment="1">
      <alignment horizontal="left"/>
    </xf>
    <xf numFmtId="0" fontId="11" fillId="2" borderId="11" xfId="0" applyFont="1" applyFill="1" applyBorder="1" applyAlignment="1">
      <alignment horizontal="left"/>
    </xf>
    <xf numFmtId="0" fontId="11" fillId="2" borderId="4" xfId="0" applyFont="1" applyFill="1" applyBorder="1" applyAlignment="1">
      <alignment horizontal="left"/>
    </xf>
    <xf numFmtId="0" fontId="3" fillId="2" borderId="8" xfId="0" applyNumberFormat="1" applyFont="1" applyFill="1" applyBorder="1" applyAlignment="1">
      <alignment horizontal="center" vertical="center"/>
    </xf>
    <xf numFmtId="0" fontId="3" fillId="2" borderId="10" xfId="0" applyNumberFormat="1" applyFont="1" applyFill="1" applyBorder="1" applyAlignment="1">
      <alignment horizontal="center" vertical="center"/>
    </xf>
    <xf numFmtId="0" fontId="3" fillId="2" borderId="9" xfId="0" applyNumberFormat="1" applyFont="1" applyFill="1" applyBorder="1" applyAlignment="1">
      <alignment horizontal="center" vertical="center"/>
    </xf>
    <xf numFmtId="0" fontId="3" fillId="2" borderId="4" xfId="0" applyFont="1" applyFill="1" applyBorder="1" applyAlignment="1">
      <alignment horizontal="center" vertical="center" wrapText="1"/>
    </xf>
    <xf numFmtId="0" fontId="3" fillId="2" borderId="1" xfId="0" applyNumberFormat="1" applyFont="1" applyFill="1" applyBorder="1" applyAlignment="1">
      <alignment horizontal="center" vertical="center"/>
    </xf>
    <xf numFmtId="0" fontId="3" fillId="2" borderId="3" xfId="0" applyNumberFormat="1" applyFont="1" applyFill="1" applyBorder="1" applyAlignment="1">
      <alignment horizontal="center" vertical="center"/>
    </xf>
    <xf numFmtId="0" fontId="3" fillId="2" borderId="2" xfId="0" applyNumberFormat="1" applyFont="1" applyFill="1" applyBorder="1" applyAlignment="1">
      <alignment horizontal="center" vertical="center"/>
    </xf>
    <xf numFmtId="0" fontId="3" fillId="2" borderId="12" xfId="0" applyFont="1" applyFill="1" applyBorder="1" applyAlignment="1">
      <alignment horizontal="center" vertical="center"/>
    </xf>
    <xf numFmtId="0" fontId="3" fillId="2" borderId="13" xfId="0" applyFont="1" applyFill="1" applyBorder="1" applyAlignment="1">
      <alignment horizontal="center" vertical="center"/>
    </xf>
    <xf numFmtId="0" fontId="11" fillId="2" borderId="8" xfId="0" applyNumberFormat="1" applyFont="1" applyFill="1" applyBorder="1" applyAlignment="1">
      <alignment horizontal="left" vertical="center"/>
    </xf>
    <xf numFmtId="0" fontId="11" fillId="2" borderId="10" xfId="0" applyNumberFormat="1" applyFont="1" applyFill="1" applyBorder="1" applyAlignment="1">
      <alignment horizontal="left" vertical="center"/>
    </xf>
    <xf numFmtId="0" fontId="11" fillId="2" borderId="9" xfId="0" applyNumberFormat="1" applyFont="1" applyFill="1" applyBorder="1" applyAlignment="1">
      <alignment horizontal="left" vertical="center"/>
    </xf>
    <xf numFmtId="0" fontId="3" fillId="0" borderId="10" xfId="1" applyNumberFormat="1" applyFont="1" applyFill="1" applyBorder="1" applyAlignment="1" applyProtection="1">
      <alignment horizontal="left" vertical="center" wrapText="1"/>
    </xf>
    <xf numFmtId="10" fontId="3" fillId="2" borderId="8" xfId="0" applyNumberFormat="1" applyFont="1" applyFill="1" applyBorder="1" applyAlignment="1">
      <alignment horizontal="center" vertical="center"/>
    </xf>
    <xf numFmtId="10" fontId="3" fillId="2" borderId="10" xfId="0" applyNumberFormat="1" applyFont="1" applyFill="1" applyBorder="1" applyAlignment="1">
      <alignment horizontal="center" vertical="center"/>
    </xf>
    <xf numFmtId="10" fontId="3" fillId="2" borderId="9" xfId="0" applyNumberFormat="1" applyFont="1" applyFill="1" applyBorder="1" applyAlignment="1">
      <alignment horizontal="center" vertical="center"/>
    </xf>
    <xf numFmtId="0" fontId="6" fillId="2" borderId="10" xfId="0" applyNumberFormat="1" applyFont="1" applyFill="1" applyBorder="1" applyAlignment="1">
      <alignment horizontal="center" vertical="center"/>
    </xf>
    <xf numFmtId="2" fontId="5" fillId="0" borderId="8" xfId="1" applyNumberFormat="1" applyFont="1" applyFill="1" applyBorder="1" applyAlignment="1">
      <alignment horizontal="center" vertical="center"/>
    </xf>
    <xf numFmtId="2" fontId="5" fillId="0" borderId="10" xfId="1" applyNumberFormat="1" applyFont="1" applyFill="1" applyBorder="1" applyAlignment="1">
      <alignment horizontal="center" vertical="center"/>
    </xf>
    <xf numFmtId="2" fontId="5" fillId="0" borderId="9" xfId="1" applyNumberFormat="1" applyFont="1" applyFill="1" applyBorder="1" applyAlignment="1">
      <alignment horizontal="center" vertical="center"/>
    </xf>
    <xf numFmtId="0" fontId="4" fillId="0" borderId="12" xfId="0" applyFont="1" applyFill="1" applyBorder="1" applyAlignment="1">
      <alignment horizontal="left" vertical="center"/>
    </xf>
    <xf numFmtId="0" fontId="4" fillId="0" borderId="14" xfId="0" applyFont="1" applyFill="1" applyBorder="1" applyAlignment="1">
      <alignment horizontal="left" vertical="center"/>
    </xf>
    <xf numFmtId="0" fontId="6" fillId="0" borderId="15"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0" xfId="0" applyFont="1" applyFill="1" applyAlignment="1">
      <alignment horizontal="center" vertical="center"/>
    </xf>
    <xf numFmtId="0" fontId="5" fillId="2" borderId="12"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3" xfId="0" applyFont="1" applyFill="1" applyBorder="1" applyAlignment="1">
      <alignment horizontal="center" vertical="center"/>
    </xf>
    <xf numFmtId="0" fontId="5" fillId="0" borderId="8" xfId="0" applyNumberFormat="1" applyFont="1" applyFill="1" applyBorder="1" applyAlignment="1">
      <alignment horizontal="left" vertical="center" wrapText="1"/>
    </xf>
    <xf numFmtId="0" fontId="5" fillId="0" borderId="9" xfId="0" applyNumberFormat="1" applyFont="1" applyFill="1" applyBorder="1" applyAlignment="1">
      <alignment horizontal="left" vertical="center" wrapText="1"/>
    </xf>
    <xf numFmtId="4" fontId="5" fillId="0" borderId="8" xfId="0" applyNumberFormat="1" applyFont="1" applyFill="1" applyBorder="1" applyAlignment="1">
      <alignment horizontal="center" vertical="center"/>
    </xf>
    <xf numFmtId="4" fontId="5" fillId="0" borderId="10" xfId="0" applyNumberFormat="1" applyFont="1" applyFill="1" applyBorder="1" applyAlignment="1">
      <alignment horizontal="center" vertical="center"/>
    </xf>
    <xf numFmtId="4" fontId="5" fillId="0" borderId="9" xfId="0" applyNumberFormat="1" applyFont="1" applyFill="1" applyBorder="1" applyAlignment="1">
      <alignment horizontal="center" vertical="center"/>
    </xf>
    <xf numFmtId="0" fontId="4" fillId="0" borderId="8" xfId="0" applyFont="1" applyFill="1" applyBorder="1" applyAlignment="1">
      <alignment horizontal="left" vertical="center"/>
    </xf>
    <xf numFmtId="0" fontId="4" fillId="0" borderId="10" xfId="0" applyFont="1" applyFill="1" applyBorder="1" applyAlignment="1">
      <alignment horizontal="left" vertical="center"/>
    </xf>
    <xf numFmtId="0" fontId="4" fillId="0" borderId="9" xfId="0" applyFont="1" applyFill="1" applyBorder="1" applyAlignment="1">
      <alignment horizontal="left" vertical="center"/>
    </xf>
    <xf numFmtId="0" fontId="6" fillId="0" borderId="8" xfId="0" applyNumberFormat="1" applyFont="1" applyFill="1" applyBorder="1" applyAlignment="1">
      <alignment horizontal="center" vertical="center"/>
    </xf>
    <xf numFmtId="0" fontId="6" fillId="0" borderId="10" xfId="0" applyNumberFormat="1" applyFont="1" applyFill="1" applyBorder="1" applyAlignment="1">
      <alignment horizontal="center" vertical="center"/>
    </xf>
    <xf numFmtId="0" fontId="6" fillId="0" borderId="9" xfId="0" applyNumberFormat="1" applyFont="1" applyFill="1" applyBorder="1" applyAlignment="1">
      <alignment horizontal="center" vertical="center"/>
    </xf>
    <xf numFmtId="0" fontId="4" fillId="0" borderId="4" xfId="0" applyFont="1" applyFill="1" applyBorder="1" applyAlignment="1">
      <alignment horizontal="left" vertical="center"/>
    </xf>
    <xf numFmtId="0" fontId="4" fillId="2" borderId="0" xfId="0" applyFont="1" applyFill="1" applyAlignment="1">
      <alignment horizontal="left"/>
    </xf>
    <xf numFmtId="165" fontId="5" fillId="0" borderId="8" xfId="0" applyNumberFormat="1" applyFont="1" applyFill="1" applyBorder="1" applyAlignment="1">
      <alignment horizontal="center" vertical="center"/>
    </xf>
    <xf numFmtId="165" fontId="5" fillId="0" borderId="10" xfId="0" applyNumberFormat="1" applyFont="1" applyFill="1" applyBorder="1" applyAlignment="1">
      <alignment horizontal="center" vertical="center"/>
    </xf>
    <xf numFmtId="165" fontId="5" fillId="0" borderId="9" xfId="0" applyNumberFormat="1" applyFont="1" applyFill="1" applyBorder="1" applyAlignment="1">
      <alignment horizontal="center" vertical="center"/>
    </xf>
    <xf numFmtId="2" fontId="5" fillId="0" borderId="10" xfId="0" applyNumberFormat="1" applyFont="1" applyFill="1" applyBorder="1" applyAlignment="1">
      <alignment horizontal="center" vertical="center"/>
    </xf>
    <xf numFmtId="2" fontId="5" fillId="0" borderId="9" xfId="0" applyNumberFormat="1" applyFont="1" applyFill="1" applyBorder="1" applyAlignment="1">
      <alignment horizontal="center" vertical="center"/>
    </xf>
    <xf numFmtId="0" fontId="5" fillId="0" borderId="8"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9" xfId="0" applyFont="1" applyFill="1" applyBorder="1" applyAlignment="1">
      <alignment horizontal="center" vertical="center"/>
    </xf>
    <xf numFmtId="167" fontId="6" fillId="0" borderId="10" xfId="0" applyNumberFormat="1" applyFont="1" applyFill="1" applyBorder="1" applyAlignment="1">
      <alignment horizontal="center" vertical="center"/>
    </xf>
    <xf numFmtId="167" fontId="6" fillId="0" borderId="8" xfId="0" applyNumberFormat="1" applyFont="1" applyFill="1" applyBorder="1" applyAlignment="1">
      <alignment horizontal="center" vertical="center"/>
    </xf>
    <xf numFmtId="167" fontId="6" fillId="0" borderId="9"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7" xfId="0" applyFont="1" applyFill="1" applyBorder="1" applyAlignment="1">
      <alignment horizontal="center" vertical="center"/>
    </xf>
    <xf numFmtId="2" fontId="3" fillId="0" borderId="4" xfId="0" applyNumberFormat="1" applyFont="1" applyFill="1" applyBorder="1" applyAlignment="1">
      <alignment horizontal="center" vertical="top" wrapText="1"/>
    </xf>
    <xf numFmtId="0" fontId="11" fillId="0" borderId="0" xfId="0" applyFont="1" applyFill="1" applyAlignment="1">
      <alignment horizontal="left" vertical="center"/>
    </xf>
    <xf numFmtId="0" fontId="4" fillId="0" borderId="4" xfId="0" applyFont="1" applyFill="1" applyBorder="1" applyAlignment="1">
      <alignment horizontal="left" vertical="center" wrapText="1"/>
    </xf>
    <xf numFmtId="10" fontId="4" fillId="0" borderId="4" xfId="0" applyNumberFormat="1" applyFont="1" applyFill="1" applyBorder="1" applyAlignment="1">
      <alignment horizontal="center" vertical="center"/>
    </xf>
    <xf numFmtId="0" fontId="6" fillId="0" borderId="4" xfId="0" applyFont="1" applyFill="1" applyBorder="1" applyAlignment="1">
      <alignment horizontal="center" vertical="center"/>
    </xf>
    <xf numFmtId="4" fontId="3" fillId="0" borderId="8" xfId="1" applyNumberFormat="1" applyFont="1" applyFill="1" applyBorder="1" applyAlignment="1">
      <alignment horizontal="center" vertical="top" wrapText="1"/>
    </xf>
    <xf numFmtId="4" fontId="3" fillId="0" borderId="10" xfId="1" applyNumberFormat="1" applyFont="1" applyFill="1" applyBorder="1" applyAlignment="1">
      <alignment horizontal="center" vertical="top" wrapText="1"/>
    </xf>
    <xf numFmtId="4" fontId="3" fillId="0" borderId="9" xfId="1" applyNumberFormat="1" applyFont="1" applyFill="1" applyBorder="1" applyAlignment="1">
      <alignment horizontal="center" vertical="top" wrapText="1"/>
    </xf>
    <xf numFmtId="0" fontId="6" fillId="0" borderId="10"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5" fillId="0" borderId="4" xfId="0" applyFont="1" applyBorder="1" applyAlignment="1">
      <alignment horizontal="center" vertical="center" wrapText="1"/>
    </xf>
    <xf numFmtId="0" fontId="3" fillId="2" borderId="8"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165" fontId="5" fillId="0" borderId="8" xfId="0" applyNumberFormat="1" applyFont="1" applyBorder="1" applyAlignment="1">
      <alignment horizontal="center" vertical="center"/>
    </xf>
    <xf numFmtId="165" fontId="5" fillId="0" borderId="10" xfId="0" applyNumberFormat="1" applyFont="1" applyBorder="1" applyAlignment="1">
      <alignment horizontal="center" vertical="center"/>
    </xf>
    <xf numFmtId="165" fontId="5" fillId="0" borderId="9" xfId="0" applyNumberFormat="1" applyFont="1" applyBorder="1" applyAlignment="1">
      <alignment horizontal="center" vertical="center"/>
    </xf>
    <xf numFmtId="0" fontId="5" fillId="3" borderId="0" xfId="0" applyFont="1" applyFill="1" applyBorder="1" applyAlignment="1">
      <alignment horizontal="center" vertical="center"/>
    </xf>
    <xf numFmtId="0" fontId="0" fillId="0" borderId="0" xfId="0"/>
    <xf numFmtId="0" fontId="0" fillId="2" borderId="0" xfId="0" applyFill="1"/>
    <xf numFmtId="0" fontId="0" fillId="2" borderId="0" xfId="0" applyFill="1" applyAlignment="1">
      <alignment horizontal="center"/>
    </xf>
    <xf numFmtId="0" fontId="0" fillId="2" borderId="0" xfId="0" applyFill="1" applyAlignment="1">
      <alignment horizontal="left"/>
    </xf>
  </cellXfs>
  <cellStyles count="7">
    <cellStyle name="Comma" xfId="4" builtinId="3"/>
    <cellStyle name="Comma 2" xfId="3" xr:uid="{00000000-0005-0000-0000-000001000000}"/>
    <cellStyle name="Comma 2 2" xfId="5" xr:uid="{115307D6-A52C-4EAF-A89F-6D2988848877}"/>
    <cellStyle name="Comma 3" xfId="6" xr:uid="{0C465811-897F-4649-90E2-2EC7E091FF9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12" Type="http://schemas.openxmlformats.org/officeDocument/2006/relationships/image" Target="../media/image39.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png"/><Relationship Id="rId10" Type="http://schemas.openxmlformats.org/officeDocument/2006/relationships/image" Target="../media/image37.png"/><Relationship Id="rId4" Type="http://schemas.openxmlformats.org/officeDocument/2006/relationships/image" Target="../media/image31.png"/><Relationship Id="rId9" Type="http://schemas.openxmlformats.org/officeDocument/2006/relationships/image" Target="../media/image36.png"/></Relationships>
</file>

<file path=xl/drawings/_rels/drawing3.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44.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38.png"/><Relationship Id="rId5" Type="http://schemas.openxmlformats.org/officeDocument/2006/relationships/image" Target="../media/image36.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3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4.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24.emf"/><Relationship Id="rId3" Type="http://schemas.openxmlformats.org/officeDocument/2006/relationships/image" Target="../media/image19.emf"/><Relationship Id="rId7" Type="http://schemas.openxmlformats.org/officeDocument/2006/relationships/image" Target="../media/image23.emf"/><Relationship Id="rId2" Type="http://schemas.openxmlformats.org/officeDocument/2006/relationships/image" Target="../media/image18.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5" Type="http://schemas.openxmlformats.org/officeDocument/2006/relationships/image" Target="../media/image21.emf"/><Relationship Id="rId10" Type="http://schemas.openxmlformats.org/officeDocument/2006/relationships/image" Target="../media/image26.emf"/><Relationship Id="rId4" Type="http://schemas.openxmlformats.org/officeDocument/2006/relationships/image" Target="../media/image20.emf"/><Relationship Id="rId9" Type="http://schemas.openxmlformats.org/officeDocument/2006/relationships/image" Target="../media/image2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emf"/><Relationship Id="rId1" Type="http://schemas.openxmlformats.org/officeDocument/2006/relationships/image" Target="../media/image40.emf"/><Relationship Id="rId4" Type="http://schemas.openxmlformats.org/officeDocument/2006/relationships/image" Target="../media/image43.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7.emf"/><Relationship Id="rId2" Type="http://schemas.openxmlformats.org/officeDocument/2006/relationships/image" Target="../media/image46.emf"/><Relationship Id="rId1" Type="http://schemas.openxmlformats.org/officeDocument/2006/relationships/image" Target="../media/image4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50.emf"/><Relationship Id="rId2" Type="http://schemas.openxmlformats.org/officeDocument/2006/relationships/image" Target="../media/image49.emf"/><Relationship Id="rId1" Type="http://schemas.openxmlformats.org/officeDocument/2006/relationships/image" Target="../media/image48.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2.emf"/><Relationship Id="rId1" Type="http://schemas.openxmlformats.org/officeDocument/2006/relationships/image" Target="../media/image5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60960</xdr:colOff>
          <xdr:row>53</xdr:row>
          <xdr:rowOff>60960</xdr:rowOff>
        </xdr:from>
        <xdr:to>
          <xdr:col>4</xdr:col>
          <xdr:colOff>1135380</xdr:colOff>
          <xdr:row>53</xdr:row>
          <xdr:rowOff>1303020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53</xdr:row>
          <xdr:rowOff>60960</xdr:rowOff>
        </xdr:from>
        <xdr:to>
          <xdr:col>9</xdr:col>
          <xdr:colOff>1135380</xdr:colOff>
          <xdr:row>53</xdr:row>
          <xdr:rowOff>1303020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53</xdr:row>
          <xdr:rowOff>60960</xdr:rowOff>
        </xdr:from>
        <xdr:to>
          <xdr:col>14</xdr:col>
          <xdr:colOff>1135380</xdr:colOff>
          <xdr:row>53</xdr:row>
          <xdr:rowOff>1303020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53</xdr:row>
          <xdr:rowOff>60960</xdr:rowOff>
        </xdr:from>
        <xdr:to>
          <xdr:col>19</xdr:col>
          <xdr:colOff>1135380</xdr:colOff>
          <xdr:row>53</xdr:row>
          <xdr:rowOff>1303020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53</xdr:row>
          <xdr:rowOff>60960</xdr:rowOff>
        </xdr:from>
        <xdr:to>
          <xdr:col>24</xdr:col>
          <xdr:colOff>1135380</xdr:colOff>
          <xdr:row>53</xdr:row>
          <xdr:rowOff>1303020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60960</xdr:colOff>
          <xdr:row>53</xdr:row>
          <xdr:rowOff>60960</xdr:rowOff>
        </xdr:from>
        <xdr:to>
          <xdr:col>29</xdr:col>
          <xdr:colOff>1135380</xdr:colOff>
          <xdr:row>53</xdr:row>
          <xdr:rowOff>1303020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60960</xdr:colOff>
          <xdr:row>53</xdr:row>
          <xdr:rowOff>60960</xdr:rowOff>
        </xdr:from>
        <xdr:to>
          <xdr:col>34</xdr:col>
          <xdr:colOff>1135380</xdr:colOff>
          <xdr:row>53</xdr:row>
          <xdr:rowOff>1303020</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60960</xdr:colOff>
          <xdr:row>53</xdr:row>
          <xdr:rowOff>60960</xdr:rowOff>
        </xdr:from>
        <xdr:to>
          <xdr:col>39</xdr:col>
          <xdr:colOff>1135380</xdr:colOff>
          <xdr:row>53</xdr:row>
          <xdr:rowOff>1303020</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60960</xdr:colOff>
          <xdr:row>53</xdr:row>
          <xdr:rowOff>60960</xdr:rowOff>
        </xdr:from>
        <xdr:to>
          <xdr:col>44</xdr:col>
          <xdr:colOff>1135380</xdr:colOff>
          <xdr:row>53</xdr:row>
          <xdr:rowOff>1303020</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60960</xdr:colOff>
          <xdr:row>53</xdr:row>
          <xdr:rowOff>60960</xdr:rowOff>
        </xdr:from>
        <xdr:to>
          <xdr:col>49</xdr:col>
          <xdr:colOff>1135380</xdr:colOff>
          <xdr:row>53</xdr:row>
          <xdr:rowOff>1303020</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60960</xdr:colOff>
          <xdr:row>53</xdr:row>
          <xdr:rowOff>60960</xdr:rowOff>
        </xdr:from>
        <xdr:to>
          <xdr:col>54</xdr:col>
          <xdr:colOff>1135380</xdr:colOff>
          <xdr:row>53</xdr:row>
          <xdr:rowOff>1303020</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60960</xdr:colOff>
          <xdr:row>53</xdr:row>
          <xdr:rowOff>60960</xdr:rowOff>
        </xdr:from>
        <xdr:to>
          <xdr:col>59</xdr:col>
          <xdr:colOff>1135380</xdr:colOff>
          <xdr:row>53</xdr:row>
          <xdr:rowOff>1112520</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182880</xdr:colOff>
          <xdr:row>53</xdr:row>
          <xdr:rowOff>335280</xdr:rowOff>
        </xdr:from>
        <xdr:to>
          <xdr:col>64</xdr:col>
          <xdr:colOff>1150620</xdr:colOff>
          <xdr:row>53</xdr:row>
          <xdr:rowOff>990600</xdr:rowOff>
        </xdr:to>
        <xdr:sp macro="" textlink="">
          <xdr:nvSpPr>
            <xdr:cNvPr id="1037" name="Object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53789</xdr:colOff>
      <xdr:row>53</xdr:row>
      <xdr:rowOff>1577792</xdr:rowOff>
    </xdr:from>
    <xdr:to>
      <xdr:col>3</xdr:col>
      <xdr:colOff>1000407</xdr:colOff>
      <xdr:row>53</xdr:row>
      <xdr:rowOff>3282554</xdr:rowOff>
    </xdr:to>
    <xdr:pic>
      <xdr:nvPicPr>
        <xdr:cNvPr id="2" name="Picture 1">
          <a:extLst>
            <a:ext uri="{FF2B5EF4-FFF2-40B4-BE49-F238E27FC236}">
              <a16:creationId xmlns:a16="http://schemas.microsoft.com/office/drawing/2014/main" id="{B8ADCD4A-7219-4D0D-86E1-F28A0174A179}"/>
            </a:ext>
          </a:extLst>
        </xdr:cNvPr>
        <xdr:cNvPicPr>
          <a:picLocks noChangeAspect="1"/>
        </xdr:cNvPicPr>
      </xdr:nvPicPr>
      <xdr:blipFill>
        <a:blip xmlns:r="http://schemas.openxmlformats.org/officeDocument/2006/relationships" r:embed="rId1"/>
        <a:stretch>
          <a:fillRect/>
        </a:stretch>
      </xdr:blipFill>
      <xdr:spPr>
        <a:xfrm>
          <a:off x="4419601" y="14226992"/>
          <a:ext cx="2228571" cy="1704762"/>
        </a:xfrm>
        <a:prstGeom prst="rect">
          <a:avLst/>
        </a:prstGeom>
      </xdr:spPr>
    </xdr:pic>
    <xdr:clientData/>
  </xdr:twoCellAnchor>
  <xdr:twoCellAnchor editAs="oneCell">
    <xdr:from>
      <xdr:col>7</xdr:col>
      <xdr:colOff>197223</xdr:colOff>
      <xdr:row>53</xdr:row>
      <xdr:rowOff>1586753</xdr:rowOff>
    </xdr:from>
    <xdr:to>
      <xdr:col>8</xdr:col>
      <xdr:colOff>1143841</xdr:colOff>
      <xdr:row>53</xdr:row>
      <xdr:rowOff>3291515</xdr:rowOff>
    </xdr:to>
    <xdr:pic>
      <xdr:nvPicPr>
        <xdr:cNvPr id="45" name="Picture 44">
          <a:extLst>
            <a:ext uri="{FF2B5EF4-FFF2-40B4-BE49-F238E27FC236}">
              <a16:creationId xmlns:a16="http://schemas.microsoft.com/office/drawing/2014/main" id="{82329015-C813-432D-B164-17256E9647F6}"/>
            </a:ext>
          </a:extLst>
        </xdr:cNvPr>
        <xdr:cNvPicPr>
          <a:picLocks noChangeAspect="1"/>
        </xdr:cNvPicPr>
      </xdr:nvPicPr>
      <xdr:blipFill>
        <a:blip xmlns:r="http://schemas.openxmlformats.org/officeDocument/2006/relationships" r:embed="rId1"/>
        <a:stretch>
          <a:fillRect/>
        </a:stretch>
      </xdr:blipFill>
      <xdr:spPr>
        <a:xfrm>
          <a:off x="9717741" y="14235953"/>
          <a:ext cx="2228571" cy="1704762"/>
        </a:xfrm>
        <a:prstGeom prst="rect">
          <a:avLst/>
        </a:prstGeom>
      </xdr:spPr>
    </xdr:pic>
    <xdr:clientData/>
  </xdr:twoCellAnchor>
  <xdr:twoCellAnchor editAs="oneCell">
    <xdr:from>
      <xdr:col>12</xdr:col>
      <xdr:colOff>143434</xdr:colOff>
      <xdr:row>53</xdr:row>
      <xdr:rowOff>1613646</xdr:rowOff>
    </xdr:from>
    <xdr:to>
      <xdr:col>13</xdr:col>
      <xdr:colOff>1090053</xdr:colOff>
      <xdr:row>53</xdr:row>
      <xdr:rowOff>3318408</xdr:rowOff>
    </xdr:to>
    <xdr:pic>
      <xdr:nvPicPr>
        <xdr:cNvPr id="48" name="Picture 47">
          <a:extLst>
            <a:ext uri="{FF2B5EF4-FFF2-40B4-BE49-F238E27FC236}">
              <a16:creationId xmlns:a16="http://schemas.microsoft.com/office/drawing/2014/main" id="{9EB30384-7A84-4EE5-9EA6-23D75167F076}"/>
            </a:ext>
          </a:extLst>
        </xdr:cNvPr>
        <xdr:cNvPicPr>
          <a:picLocks noChangeAspect="1"/>
        </xdr:cNvPicPr>
      </xdr:nvPicPr>
      <xdr:blipFill>
        <a:blip xmlns:r="http://schemas.openxmlformats.org/officeDocument/2006/relationships" r:embed="rId1"/>
        <a:stretch>
          <a:fillRect/>
        </a:stretch>
      </xdr:blipFill>
      <xdr:spPr>
        <a:xfrm>
          <a:off x="14818658" y="14262846"/>
          <a:ext cx="2228571" cy="1704762"/>
        </a:xfrm>
        <a:prstGeom prst="rect">
          <a:avLst/>
        </a:prstGeom>
      </xdr:spPr>
    </xdr:pic>
    <xdr:clientData/>
  </xdr:twoCellAnchor>
  <xdr:twoCellAnchor editAs="oneCell">
    <xdr:from>
      <xdr:col>17</xdr:col>
      <xdr:colOff>206187</xdr:colOff>
      <xdr:row>53</xdr:row>
      <xdr:rowOff>1622610</xdr:rowOff>
    </xdr:from>
    <xdr:to>
      <xdr:col>18</xdr:col>
      <xdr:colOff>1152805</xdr:colOff>
      <xdr:row>53</xdr:row>
      <xdr:rowOff>3327372</xdr:rowOff>
    </xdr:to>
    <xdr:pic>
      <xdr:nvPicPr>
        <xdr:cNvPr id="49" name="Picture 48">
          <a:extLst>
            <a:ext uri="{FF2B5EF4-FFF2-40B4-BE49-F238E27FC236}">
              <a16:creationId xmlns:a16="http://schemas.microsoft.com/office/drawing/2014/main" id="{2CC1F87F-7473-43EE-B3F6-F1ECDF63D947}"/>
            </a:ext>
          </a:extLst>
        </xdr:cNvPr>
        <xdr:cNvPicPr>
          <a:picLocks noChangeAspect="1"/>
        </xdr:cNvPicPr>
      </xdr:nvPicPr>
      <xdr:blipFill>
        <a:blip xmlns:r="http://schemas.openxmlformats.org/officeDocument/2006/relationships" r:embed="rId1"/>
        <a:stretch>
          <a:fillRect/>
        </a:stretch>
      </xdr:blipFill>
      <xdr:spPr>
        <a:xfrm>
          <a:off x="20036116" y="14271810"/>
          <a:ext cx="2228571" cy="1704762"/>
        </a:xfrm>
        <a:prstGeom prst="rect">
          <a:avLst/>
        </a:prstGeom>
      </xdr:spPr>
    </xdr:pic>
    <xdr:clientData/>
  </xdr:twoCellAnchor>
  <xdr:twoCellAnchor editAs="oneCell">
    <xdr:from>
      <xdr:col>22</xdr:col>
      <xdr:colOff>349623</xdr:colOff>
      <xdr:row>53</xdr:row>
      <xdr:rowOff>1658469</xdr:rowOff>
    </xdr:from>
    <xdr:to>
      <xdr:col>24</xdr:col>
      <xdr:colOff>14288</xdr:colOff>
      <xdr:row>53</xdr:row>
      <xdr:rowOff>3363231</xdr:rowOff>
    </xdr:to>
    <xdr:pic>
      <xdr:nvPicPr>
        <xdr:cNvPr id="52" name="Picture 51">
          <a:extLst>
            <a:ext uri="{FF2B5EF4-FFF2-40B4-BE49-F238E27FC236}">
              <a16:creationId xmlns:a16="http://schemas.microsoft.com/office/drawing/2014/main" id="{8ACFFCD9-0884-4C3B-A13C-46F245129CA2}"/>
            </a:ext>
          </a:extLst>
        </xdr:cNvPr>
        <xdr:cNvPicPr>
          <a:picLocks noChangeAspect="1"/>
        </xdr:cNvPicPr>
      </xdr:nvPicPr>
      <xdr:blipFill>
        <a:blip xmlns:r="http://schemas.openxmlformats.org/officeDocument/2006/relationships" r:embed="rId1"/>
        <a:stretch>
          <a:fillRect/>
        </a:stretch>
      </xdr:blipFill>
      <xdr:spPr>
        <a:xfrm>
          <a:off x="25334258" y="14307669"/>
          <a:ext cx="2228571" cy="1704762"/>
        </a:xfrm>
        <a:prstGeom prst="rect">
          <a:avLst/>
        </a:prstGeom>
      </xdr:spPr>
    </xdr:pic>
    <xdr:clientData/>
  </xdr:twoCellAnchor>
  <xdr:twoCellAnchor editAs="oneCell">
    <xdr:from>
      <xdr:col>27</xdr:col>
      <xdr:colOff>367552</xdr:colOff>
      <xdr:row>53</xdr:row>
      <xdr:rowOff>1721221</xdr:rowOff>
    </xdr:from>
    <xdr:to>
      <xdr:col>29</xdr:col>
      <xdr:colOff>32217</xdr:colOff>
      <xdr:row>53</xdr:row>
      <xdr:rowOff>3425983</xdr:rowOff>
    </xdr:to>
    <xdr:pic>
      <xdr:nvPicPr>
        <xdr:cNvPr id="54" name="Picture 53">
          <a:extLst>
            <a:ext uri="{FF2B5EF4-FFF2-40B4-BE49-F238E27FC236}">
              <a16:creationId xmlns:a16="http://schemas.microsoft.com/office/drawing/2014/main" id="{5D068BC9-1978-40AF-A325-42E45FB90F13}"/>
            </a:ext>
          </a:extLst>
        </xdr:cNvPr>
        <xdr:cNvPicPr>
          <a:picLocks noChangeAspect="1"/>
        </xdr:cNvPicPr>
      </xdr:nvPicPr>
      <xdr:blipFill>
        <a:blip xmlns:r="http://schemas.openxmlformats.org/officeDocument/2006/relationships" r:embed="rId1"/>
        <a:stretch>
          <a:fillRect/>
        </a:stretch>
      </xdr:blipFill>
      <xdr:spPr>
        <a:xfrm>
          <a:off x="30506893" y="14370421"/>
          <a:ext cx="2228571" cy="1704762"/>
        </a:xfrm>
        <a:prstGeom prst="rect">
          <a:avLst/>
        </a:prstGeom>
      </xdr:spPr>
    </xdr:pic>
    <xdr:clientData/>
  </xdr:twoCellAnchor>
  <xdr:twoCellAnchor editAs="oneCell">
    <xdr:from>
      <xdr:col>32</xdr:col>
      <xdr:colOff>179293</xdr:colOff>
      <xdr:row>53</xdr:row>
      <xdr:rowOff>1604681</xdr:rowOff>
    </xdr:from>
    <xdr:to>
      <xdr:col>33</xdr:col>
      <xdr:colOff>1125911</xdr:colOff>
      <xdr:row>53</xdr:row>
      <xdr:rowOff>3309443</xdr:rowOff>
    </xdr:to>
    <xdr:pic>
      <xdr:nvPicPr>
        <xdr:cNvPr id="57" name="Picture 56">
          <a:extLst>
            <a:ext uri="{FF2B5EF4-FFF2-40B4-BE49-F238E27FC236}">
              <a16:creationId xmlns:a16="http://schemas.microsoft.com/office/drawing/2014/main" id="{5552E063-C2EE-4D5E-821C-93D5A0B719CB}"/>
            </a:ext>
          </a:extLst>
        </xdr:cNvPr>
        <xdr:cNvPicPr>
          <a:picLocks noChangeAspect="1"/>
        </xdr:cNvPicPr>
      </xdr:nvPicPr>
      <xdr:blipFill>
        <a:blip xmlns:r="http://schemas.openxmlformats.org/officeDocument/2006/relationships" r:embed="rId1"/>
        <a:stretch>
          <a:fillRect/>
        </a:stretch>
      </xdr:blipFill>
      <xdr:spPr>
        <a:xfrm>
          <a:off x="35473340" y="14253881"/>
          <a:ext cx="2228571" cy="1704762"/>
        </a:xfrm>
        <a:prstGeom prst="rect">
          <a:avLst/>
        </a:prstGeom>
      </xdr:spPr>
    </xdr:pic>
    <xdr:clientData/>
  </xdr:twoCellAnchor>
  <xdr:twoCellAnchor editAs="oneCell">
    <xdr:from>
      <xdr:col>37</xdr:col>
      <xdr:colOff>304799</xdr:colOff>
      <xdr:row>53</xdr:row>
      <xdr:rowOff>1658470</xdr:rowOff>
    </xdr:from>
    <xdr:to>
      <xdr:col>38</xdr:col>
      <xdr:colOff>1251417</xdr:colOff>
      <xdr:row>53</xdr:row>
      <xdr:rowOff>3363232</xdr:rowOff>
    </xdr:to>
    <xdr:pic>
      <xdr:nvPicPr>
        <xdr:cNvPr id="58" name="Picture 57">
          <a:extLst>
            <a:ext uri="{FF2B5EF4-FFF2-40B4-BE49-F238E27FC236}">
              <a16:creationId xmlns:a16="http://schemas.microsoft.com/office/drawing/2014/main" id="{3CBE021D-5058-4289-8B6D-338AC70BE361}"/>
            </a:ext>
          </a:extLst>
        </xdr:cNvPr>
        <xdr:cNvPicPr>
          <a:picLocks noChangeAspect="1"/>
        </xdr:cNvPicPr>
      </xdr:nvPicPr>
      <xdr:blipFill>
        <a:blip xmlns:r="http://schemas.openxmlformats.org/officeDocument/2006/relationships" r:embed="rId1"/>
        <a:stretch>
          <a:fillRect/>
        </a:stretch>
      </xdr:blipFill>
      <xdr:spPr>
        <a:xfrm>
          <a:off x="40753552" y="14307670"/>
          <a:ext cx="2228571" cy="1704762"/>
        </a:xfrm>
        <a:prstGeom prst="rect">
          <a:avLst/>
        </a:prstGeom>
      </xdr:spPr>
    </xdr:pic>
    <xdr:clientData/>
  </xdr:twoCellAnchor>
  <xdr:twoCellAnchor editAs="oneCell">
    <xdr:from>
      <xdr:col>42</xdr:col>
      <xdr:colOff>197223</xdr:colOff>
      <xdr:row>53</xdr:row>
      <xdr:rowOff>1703294</xdr:rowOff>
    </xdr:from>
    <xdr:to>
      <xdr:col>43</xdr:col>
      <xdr:colOff>1143841</xdr:colOff>
      <xdr:row>53</xdr:row>
      <xdr:rowOff>3408056</xdr:rowOff>
    </xdr:to>
    <xdr:pic>
      <xdr:nvPicPr>
        <xdr:cNvPr id="60" name="Picture 59">
          <a:extLst>
            <a:ext uri="{FF2B5EF4-FFF2-40B4-BE49-F238E27FC236}">
              <a16:creationId xmlns:a16="http://schemas.microsoft.com/office/drawing/2014/main" id="{8C5EAACC-41AC-4890-BEC4-7E5137FD1B73}"/>
            </a:ext>
          </a:extLst>
        </xdr:cNvPr>
        <xdr:cNvPicPr>
          <a:picLocks noChangeAspect="1"/>
        </xdr:cNvPicPr>
      </xdr:nvPicPr>
      <xdr:blipFill>
        <a:blip xmlns:r="http://schemas.openxmlformats.org/officeDocument/2006/relationships" r:embed="rId1"/>
        <a:stretch>
          <a:fillRect/>
        </a:stretch>
      </xdr:blipFill>
      <xdr:spPr>
        <a:xfrm>
          <a:off x="45800682" y="14352494"/>
          <a:ext cx="2228571" cy="1704762"/>
        </a:xfrm>
        <a:prstGeom prst="rect">
          <a:avLst/>
        </a:prstGeom>
      </xdr:spPr>
    </xdr:pic>
    <xdr:clientData/>
  </xdr:twoCellAnchor>
  <xdr:twoCellAnchor editAs="oneCell">
    <xdr:from>
      <xdr:col>46</xdr:col>
      <xdr:colOff>1210234</xdr:colOff>
      <xdr:row>53</xdr:row>
      <xdr:rowOff>1685365</xdr:rowOff>
    </xdr:from>
    <xdr:to>
      <xdr:col>48</xdr:col>
      <xdr:colOff>874899</xdr:colOff>
      <xdr:row>53</xdr:row>
      <xdr:rowOff>3390127</xdr:rowOff>
    </xdr:to>
    <xdr:pic>
      <xdr:nvPicPr>
        <xdr:cNvPr id="62" name="Picture 61">
          <a:extLst>
            <a:ext uri="{FF2B5EF4-FFF2-40B4-BE49-F238E27FC236}">
              <a16:creationId xmlns:a16="http://schemas.microsoft.com/office/drawing/2014/main" id="{52F04909-6D44-48B1-BC0A-AE952E97B081}"/>
            </a:ext>
          </a:extLst>
        </xdr:cNvPr>
        <xdr:cNvPicPr>
          <a:picLocks noChangeAspect="1"/>
        </xdr:cNvPicPr>
      </xdr:nvPicPr>
      <xdr:blipFill>
        <a:blip xmlns:r="http://schemas.openxmlformats.org/officeDocument/2006/relationships" r:embed="rId1"/>
        <a:stretch>
          <a:fillRect/>
        </a:stretch>
      </xdr:blipFill>
      <xdr:spPr>
        <a:xfrm>
          <a:off x="50686446" y="14334565"/>
          <a:ext cx="2228571" cy="1704762"/>
        </a:xfrm>
        <a:prstGeom prst="rect">
          <a:avLst/>
        </a:prstGeom>
      </xdr:spPr>
    </xdr:pic>
    <xdr:clientData/>
  </xdr:twoCellAnchor>
  <xdr:twoCellAnchor editAs="oneCell">
    <xdr:from>
      <xdr:col>52</xdr:col>
      <xdr:colOff>367552</xdr:colOff>
      <xdr:row>53</xdr:row>
      <xdr:rowOff>1658471</xdr:rowOff>
    </xdr:from>
    <xdr:to>
      <xdr:col>54</xdr:col>
      <xdr:colOff>32218</xdr:colOff>
      <xdr:row>53</xdr:row>
      <xdr:rowOff>3363233</xdr:rowOff>
    </xdr:to>
    <xdr:pic>
      <xdr:nvPicPr>
        <xdr:cNvPr id="64" name="Picture 63">
          <a:extLst>
            <a:ext uri="{FF2B5EF4-FFF2-40B4-BE49-F238E27FC236}">
              <a16:creationId xmlns:a16="http://schemas.microsoft.com/office/drawing/2014/main" id="{55CC0C09-6C46-4D76-A768-847451689E1B}"/>
            </a:ext>
          </a:extLst>
        </xdr:cNvPr>
        <xdr:cNvPicPr>
          <a:picLocks noChangeAspect="1"/>
        </xdr:cNvPicPr>
      </xdr:nvPicPr>
      <xdr:blipFill>
        <a:blip xmlns:r="http://schemas.openxmlformats.org/officeDocument/2006/relationships" r:embed="rId1"/>
        <a:stretch>
          <a:fillRect/>
        </a:stretch>
      </xdr:blipFill>
      <xdr:spPr>
        <a:xfrm>
          <a:off x="56280423" y="14307671"/>
          <a:ext cx="2228571" cy="1704762"/>
        </a:xfrm>
        <a:prstGeom prst="rect">
          <a:avLst/>
        </a:prstGeom>
      </xdr:spPr>
    </xdr:pic>
    <xdr:clientData/>
  </xdr:twoCellAnchor>
  <xdr:twoCellAnchor editAs="oneCell">
    <xdr:from>
      <xdr:col>57</xdr:col>
      <xdr:colOff>62752</xdr:colOff>
      <xdr:row>53</xdr:row>
      <xdr:rowOff>1703294</xdr:rowOff>
    </xdr:from>
    <xdr:to>
      <xdr:col>58</xdr:col>
      <xdr:colOff>1009370</xdr:colOff>
      <xdr:row>53</xdr:row>
      <xdr:rowOff>3408056</xdr:rowOff>
    </xdr:to>
    <xdr:pic>
      <xdr:nvPicPr>
        <xdr:cNvPr id="66" name="Picture 65">
          <a:extLst>
            <a:ext uri="{FF2B5EF4-FFF2-40B4-BE49-F238E27FC236}">
              <a16:creationId xmlns:a16="http://schemas.microsoft.com/office/drawing/2014/main" id="{5E08EAE8-19EB-4784-A092-5A4F7FD57B68}"/>
            </a:ext>
          </a:extLst>
        </xdr:cNvPr>
        <xdr:cNvPicPr>
          <a:picLocks noChangeAspect="1"/>
        </xdr:cNvPicPr>
      </xdr:nvPicPr>
      <xdr:blipFill>
        <a:blip xmlns:r="http://schemas.openxmlformats.org/officeDocument/2006/relationships" r:embed="rId1"/>
        <a:stretch>
          <a:fillRect/>
        </a:stretch>
      </xdr:blipFill>
      <xdr:spPr>
        <a:xfrm>
          <a:off x="61130328" y="14352494"/>
          <a:ext cx="2228571" cy="1704762"/>
        </a:xfrm>
        <a:prstGeom prst="rect">
          <a:avLst/>
        </a:prstGeom>
      </xdr:spPr>
    </xdr:pic>
    <xdr:clientData/>
  </xdr:twoCellAnchor>
  <xdr:twoCellAnchor editAs="oneCell">
    <xdr:from>
      <xdr:col>62</xdr:col>
      <xdr:colOff>421341</xdr:colOff>
      <xdr:row>53</xdr:row>
      <xdr:rowOff>1640541</xdr:rowOff>
    </xdr:from>
    <xdr:to>
      <xdr:col>64</xdr:col>
      <xdr:colOff>86006</xdr:colOff>
      <xdr:row>53</xdr:row>
      <xdr:rowOff>3345303</xdr:rowOff>
    </xdr:to>
    <xdr:pic>
      <xdr:nvPicPr>
        <xdr:cNvPr id="6" name="Picture 5">
          <a:extLst>
            <a:ext uri="{FF2B5EF4-FFF2-40B4-BE49-F238E27FC236}">
              <a16:creationId xmlns:a16="http://schemas.microsoft.com/office/drawing/2014/main" id="{21C0F1DA-A08C-4E52-8C02-80ABF94B2671}"/>
            </a:ext>
          </a:extLst>
        </xdr:cNvPr>
        <xdr:cNvPicPr>
          <a:picLocks noChangeAspect="1"/>
        </xdr:cNvPicPr>
      </xdr:nvPicPr>
      <xdr:blipFill>
        <a:blip xmlns:r="http://schemas.openxmlformats.org/officeDocument/2006/relationships" r:embed="rId2"/>
        <a:stretch>
          <a:fillRect/>
        </a:stretch>
      </xdr:blipFill>
      <xdr:spPr>
        <a:xfrm>
          <a:off x="66643623" y="14289741"/>
          <a:ext cx="2228571" cy="1704762"/>
        </a:xfrm>
        <a:prstGeom prst="rect">
          <a:avLst/>
        </a:prstGeom>
      </xdr:spPr>
    </xdr:pic>
    <xdr:clientData/>
  </xdr:twoCellAnchor>
  <xdr:twoCellAnchor editAs="oneCell">
    <xdr:from>
      <xdr:col>2</xdr:col>
      <xdr:colOff>71717</xdr:colOff>
      <xdr:row>55</xdr:row>
      <xdr:rowOff>421341</xdr:rowOff>
    </xdr:from>
    <xdr:to>
      <xdr:col>3</xdr:col>
      <xdr:colOff>1030941</xdr:colOff>
      <xdr:row>55</xdr:row>
      <xdr:rowOff>1972234</xdr:rowOff>
    </xdr:to>
    <xdr:pic>
      <xdr:nvPicPr>
        <xdr:cNvPr id="69" name="Picture 68">
          <a:extLst>
            <a:ext uri="{FF2B5EF4-FFF2-40B4-BE49-F238E27FC236}">
              <a16:creationId xmlns:a16="http://schemas.microsoft.com/office/drawing/2014/main" id="{9F9A1C36-41DB-46B1-9BE5-AE5E361F6363}"/>
            </a:ext>
          </a:extLst>
        </xdr:cNvPr>
        <xdr:cNvPicPr/>
      </xdr:nvPicPr>
      <xdr:blipFill>
        <a:blip xmlns:r="http://schemas.openxmlformats.org/officeDocument/2006/relationships" r:embed="rId3"/>
        <a:stretch>
          <a:fillRect/>
        </a:stretch>
      </xdr:blipFill>
      <xdr:spPr>
        <a:xfrm>
          <a:off x="4437529" y="16997082"/>
          <a:ext cx="2241177" cy="1550893"/>
        </a:xfrm>
        <a:prstGeom prst="rect">
          <a:avLst/>
        </a:prstGeom>
      </xdr:spPr>
    </xdr:pic>
    <xdr:clientData/>
  </xdr:twoCellAnchor>
  <xdr:twoCellAnchor editAs="oneCell">
    <xdr:from>
      <xdr:col>7</xdr:col>
      <xdr:colOff>161364</xdr:colOff>
      <xdr:row>55</xdr:row>
      <xdr:rowOff>394447</xdr:rowOff>
    </xdr:from>
    <xdr:to>
      <xdr:col>8</xdr:col>
      <xdr:colOff>1120588</xdr:colOff>
      <xdr:row>55</xdr:row>
      <xdr:rowOff>1945340</xdr:rowOff>
    </xdr:to>
    <xdr:pic>
      <xdr:nvPicPr>
        <xdr:cNvPr id="70" name="Picture 69">
          <a:extLst>
            <a:ext uri="{FF2B5EF4-FFF2-40B4-BE49-F238E27FC236}">
              <a16:creationId xmlns:a16="http://schemas.microsoft.com/office/drawing/2014/main" id="{72D536B1-E6D9-420F-9B4D-90FFA8D8E04C}"/>
            </a:ext>
          </a:extLst>
        </xdr:cNvPr>
        <xdr:cNvPicPr/>
      </xdr:nvPicPr>
      <xdr:blipFill>
        <a:blip xmlns:r="http://schemas.openxmlformats.org/officeDocument/2006/relationships" r:embed="rId3"/>
        <a:stretch>
          <a:fillRect/>
        </a:stretch>
      </xdr:blipFill>
      <xdr:spPr>
        <a:xfrm>
          <a:off x="9681882" y="16970188"/>
          <a:ext cx="2241177" cy="1550893"/>
        </a:xfrm>
        <a:prstGeom prst="rect">
          <a:avLst/>
        </a:prstGeom>
      </xdr:spPr>
    </xdr:pic>
    <xdr:clientData/>
  </xdr:twoCellAnchor>
  <xdr:twoCellAnchor editAs="oneCell">
    <xdr:from>
      <xdr:col>12</xdr:col>
      <xdr:colOff>125505</xdr:colOff>
      <xdr:row>55</xdr:row>
      <xdr:rowOff>349624</xdr:rowOff>
    </xdr:from>
    <xdr:to>
      <xdr:col>13</xdr:col>
      <xdr:colOff>1084730</xdr:colOff>
      <xdr:row>55</xdr:row>
      <xdr:rowOff>1900517</xdr:rowOff>
    </xdr:to>
    <xdr:pic>
      <xdr:nvPicPr>
        <xdr:cNvPr id="71" name="Picture 70">
          <a:extLst>
            <a:ext uri="{FF2B5EF4-FFF2-40B4-BE49-F238E27FC236}">
              <a16:creationId xmlns:a16="http://schemas.microsoft.com/office/drawing/2014/main" id="{5EDAAD0D-4F77-4935-AEB4-F6F1298E189E}"/>
            </a:ext>
          </a:extLst>
        </xdr:cNvPr>
        <xdr:cNvPicPr/>
      </xdr:nvPicPr>
      <xdr:blipFill>
        <a:blip xmlns:r="http://schemas.openxmlformats.org/officeDocument/2006/relationships" r:embed="rId3"/>
        <a:stretch>
          <a:fillRect/>
        </a:stretch>
      </xdr:blipFill>
      <xdr:spPr>
        <a:xfrm>
          <a:off x="14800729" y="16925365"/>
          <a:ext cx="2241177" cy="1550893"/>
        </a:xfrm>
        <a:prstGeom prst="rect">
          <a:avLst/>
        </a:prstGeom>
      </xdr:spPr>
    </xdr:pic>
    <xdr:clientData/>
  </xdr:twoCellAnchor>
  <xdr:twoCellAnchor editAs="oneCell">
    <xdr:from>
      <xdr:col>17</xdr:col>
      <xdr:colOff>233083</xdr:colOff>
      <xdr:row>55</xdr:row>
      <xdr:rowOff>367553</xdr:rowOff>
    </xdr:from>
    <xdr:to>
      <xdr:col>18</xdr:col>
      <xdr:colOff>1192307</xdr:colOff>
      <xdr:row>55</xdr:row>
      <xdr:rowOff>1918446</xdr:rowOff>
    </xdr:to>
    <xdr:pic>
      <xdr:nvPicPr>
        <xdr:cNvPr id="72" name="Picture 71">
          <a:extLst>
            <a:ext uri="{FF2B5EF4-FFF2-40B4-BE49-F238E27FC236}">
              <a16:creationId xmlns:a16="http://schemas.microsoft.com/office/drawing/2014/main" id="{FEC16950-198A-43DB-B2FB-9CDF9BD95F02}"/>
            </a:ext>
          </a:extLst>
        </xdr:cNvPr>
        <xdr:cNvPicPr/>
      </xdr:nvPicPr>
      <xdr:blipFill>
        <a:blip xmlns:r="http://schemas.openxmlformats.org/officeDocument/2006/relationships" r:embed="rId3"/>
        <a:stretch>
          <a:fillRect/>
        </a:stretch>
      </xdr:blipFill>
      <xdr:spPr>
        <a:xfrm>
          <a:off x="20063012" y="16943294"/>
          <a:ext cx="2241177" cy="1550893"/>
        </a:xfrm>
        <a:prstGeom prst="rect">
          <a:avLst/>
        </a:prstGeom>
      </xdr:spPr>
    </xdr:pic>
    <xdr:clientData/>
  </xdr:twoCellAnchor>
  <xdr:twoCellAnchor editAs="oneCell">
    <xdr:from>
      <xdr:col>22</xdr:col>
      <xdr:colOff>340659</xdr:colOff>
      <xdr:row>55</xdr:row>
      <xdr:rowOff>403412</xdr:rowOff>
    </xdr:from>
    <xdr:to>
      <xdr:col>24</xdr:col>
      <xdr:colOff>17930</xdr:colOff>
      <xdr:row>55</xdr:row>
      <xdr:rowOff>1954305</xdr:rowOff>
    </xdr:to>
    <xdr:pic>
      <xdr:nvPicPr>
        <xdr:cNvPr id="73" name="Picture 72">
          <a:extLst>
            <a:ext uri="{FF2B5EF4-FFF2-40B4-BE49-F238E27FC236}">
              <a16:creationId xmlns:a16="http://schemas.microsoft.com/office/drawing/2014/main" id="{02C6C1B2-2A0B-447C-B53F-B6E6D4CA1BC1}"/>
            </a:ext>
          </a:extLst>
        </xdr:cNvPr>
        <xdr:cNvPicPr/>
      </xdr:nvPicPr>
      <xdr:blipFill>
        <a:blip xmlns:r="http://schemas.openxmlformats.org/officeDocument/2006/relationships" r:embed="rId3"/>
        <a:stretch>
          <a:fillRect/>
        </a:stretch>
      </xdr:blipFill>
      <xdr:spPr>
        <a:xfrm>
          <a:off x="25325294" y="16979153"/>
          <a:ext cx="2241177" cy="1550893"/>
        </a:xfrm>
        <a:prstGeom prst="rect">
          <a:avLst/>
        </a:prstGeom>
      </xdr:spPr>
    </xdr:pic>
    <xdr:clientData/>
  </xdr:twoCellAnchor>
  <xdr:twoCellAnchor editAs="oneCell">
    <xdr:from>
      <xdr:col>27</xdr:col>
      <xdr:colOff>367553</xdr:colOff>
      <xdr:row>55</xdr:row>
      <xdr:rowOff>421342</xdr:rowOff>
    </xdr:from>
    <xdr:to>
      <xdr:col>29</xdr:col>
      <xdr:colOff>44824</xdr:colOff>
      <xdr:row>55</xdr:row>
      <xdr:rowOff>1972235</xdr:rowOff>
    </xdr:to>
    <xdr:pic>
      <xdr:nvPicPr>
        <xdr:cNvPr id="74" name="Picture 73">
          <a:extLst>
            <a:ext uri="{FF2B5EF4-FFF2-40B4-BE49-F238E27FC236}">
              <a16:creationId xmlns:a16="http://schemas.microsoft.com/office/drawing/2014/main" id="{8E5D32DB-51C3-48B7-9038-AEF46980FCF8}"/>
            </a:ext>
          </a:extLst>
        </xdr:cNvPr>
        <xdr:cNvPicPr/>
      </xdr:nvPicPr>
      <xdr:blipFill>
        <a:blip xmlns:r="http://schemas.openxmlformats.org/officeDocument/2006/relationships" r:embed="rId3"/>
        <a:stretch>
          <a:fillRect/>
        </a:stretch>
      </xdr:blipFill>
      <xdr:spPr>
        <a:xfrm>
          <a:off x="30506894" y="16997083"/>
          <a:ext cx="2241177" cy="1550893"/>
        </a:xfrm>
        <a:prstGeom prst="rect">
          <a:avLst/>
        </a:prstGeom>
      </xdr:spPr>
    </xdr:pic>
    <xdr:clientData/>
  </xdr:twoCellAnchor>
  <xdr:twoCellAnchor editAs="oneCell">
    <xdr:from>
      <xdr:col>32</xdr:col>
      <xdr:colOff>152400</xdr:colOff>
      <xdr:row>55</xdr:row>
      <xdr:rowOff>385483</xdr:rowOff>
    </xdr:from>
    <xdr:to>
      <xdr:col>33</xdr:col>
      <xdr:colOff>1111624</xdr:colOff>
      <xdr:row>55</xdr:row>
      <xdr:rowOff>1936376</xdr:rowOff>
    </xdr:to>
    <xdr:pic>
      <xdr:nvPicPr>
        <xdr:cNvPr id="75" name="Picture 74">
          <a:extLst>
            <a:ext uri="{FF2B5EF4-FFF2-40B4-BE49-F238E27FC236}">
              <a16:creationId xmlns:a16="http://schemas.microsoft.com/office/drawing/2014/main" id="{2BD78A8D-F6AD-4B5C-BADF-F617568545D5}"/>
            </a:ext>
          </a:extLst>
        </xdr:cNvPr>
        <xdr:cNvPicPr/>
      </xdr:nvPicPr>
      <xdr:blipFill>
        <a:blip xmlns:r="http://schemas.openxmlformats.org/officeDocument/2006/relationships" r:embed="rId3"/>
        <a:stretch>
          <a:fillRect/>
        </a:stretch>
      </xdr:blipFill>
      <xdr:spPr>
        <a:xfrm>
          <a:off x="35446447" y="16961224"/>
          <a:ext cx="2241177" cy="1550893"/>
        </a:xfrm>
        <a:prstGeom prst="rect">
          <a:avLst/>
        </a:prstGeom>
      </xdr:spPr>
    </xdr:pic>
    <xdr:clientData/>
  </xdr:twoCellAnchor>
  <xdr:twoCellAnchor editAs="oneCell">
    <xdr:from>
      <xdr:col>37</xdr:col>
      <xdr:colOff>268941</xdr:colOff>
      <xdr:row>55</xdr:row>
      <xdr:rowOff>376519</xdr:rowOff>
    </xdr:from>
    <xdr:to>
      <xdr:col>38</xdr:col>
      <xdr:colOff>1228165</xdr:colOff>
      <xdr:row>55</xdr:row>
      <xdr:rowOff>1927412</xdr:rowOff>
    </xdr:to>
    <xdr:pic>
      <xdr:nvPicPr>
        <xdr:cNvPr id="76" name="Picture 75">
          <a:extLst>
            <a:ext uri="{FF2B5EF4-FFF2-40B4-BE49-F238E27FC236}">
              <a16:creationId xmlns:a16="http://schemas.microsoft.com/office/drawing/2014/main" id="{0C4C6F9F-5F50-4195-B119-FEF42D8E463C}"/>
            </a:ext>
          </a:extLst>
        </xdr:cNvPr>
        <xdr:cNvPicPr/>
      </xdr:nvPicPr>
      <xdr:blipFill>
        <a:blip xmlns:r="http://schemas.openxmlformats.org/officeDocument/2006/relationships" r:embed="rId3"/>
        <a:stretch>
          <a:fillRect/>
        </a:stretch>
      </xdr:blipFill>
      <xdr:spPr>
        <a:xfrm>
          <a:off x="40717694" y="16952260"/>
          <a:ext cx="2241177" cy="1550893"/>
        </a:xfrm>
        <a:prstGeom prst="rect">
          <a:avLst/>
        </a:prstGeom>
      </xdr:spPr>
    </xdr:pic>
    <xdr:clientData/>
  </xdr:twoCellAnchor>
  <xdr:twoCellAnchor editAs="oneCell">
    <xdr:from>
      <xdr:col>42</xdr:col>
      <xdr:colOff>179294</xdr:colOff>
      <xdr:row>55</xdr:row>
      <xdr:rowOff>430308</xdr:rowOff>
    </xdr:from>
    <xdr:to>
      <xdr:col>43</xdr:col>
      <xdr:colOff>1138518</xdr:colOff>
      <xdr:row>55</xdr:row>
      <xdr:rowOff>1981201</xdr:rowOff>
    </xdr:to>
    <xdr:pic>
      <xdr:nvPicPr>
        <xdr:cNvPr id="77" name="Picture 76">
          <a:extLst>
            <a:ext uri="{FF2B5EF4-FFF2-40B4-BE49-F238E27FC236}">
              <a16:creationId xmlns:a16="http://schemas.microsoft.com/office/drawing/2014/main" id="{F7EA121C-5D80-4EE8-8541-90E75C2F6BE2}"/>
            </a:ext>
          </a:extLst>
        </xdr:cNvPr>
        <xdr:cNvPicPr/>
      </xdr:nvPicPr>
      <xdr:blipFill>
        <a:blip xmlns:r="http://schemas.openxmlformats.org/officeDocument/2006/relationships" r:embed="rId3"/>
        <a:stretch>
          <a:fillRect/>
        </a:stretch>
      </xdr:blipFill>
      <xdr:spPr>
        <a:xfrm>
          <a:off x="45782753" y="17006049"/>
          <a:ext cx="2241177" cy="1550893"/>
        </a:xfrm>
        <a:prstGeom prst="rect">
          <a:avLst/>
        </a:prstGeom>
      </xdr:spPr>
    </xdr:pic>
    <xdr:clientData/>
  </xdr:twoCellAnchor>
  <xdr:twoCellAnchor editAs="oneCell">
    <xdr:from>
      <xdr:col>46</xdr:col>
      <xdr:colOff>1246094</xdr:colOff>
      <xdr:row>55</xdr:row>
      <xdr:rowOff>430308</xdr:rowOff>
    </xdr:from>
    <xdr:to>
      <xdr:col>48</xdr:col>
      <xdr:colOff>923365</xdr:colOff>
      <xdr:row>55</xdr:row>
      <xdr:rowOff>1981201</xdr:rowOff>
    </xdr:to>
    <xdr:pic>
      <xdr:nvPicPr>
        <xdr:cNvPr id="78" name="Picture 77">
          <a:extLst>
            <a:ext uri="{FF2B5EF4-FFF2-40B4-BE49-F238E27FC236}">
              <a16:creationId xmlns:a16="http://schemas.microsoft.com/office/drawing/2014/main" id="{1343B763-2EAC-4B33-BB14-5514518BA439}"/>
            </a:ext>
          </a:extLst>
        </xdr:cNvPr>
        <xdr:cNvPicPr/>
      </xdr:nvPicPr>
      <xdr:blipFill>
        <a:blip xmlns:r="http://schemas.openxmlformats.org/officeDocument/2006/relationships" r:embed="rId3"/>
        <a:stretch>
          <a:fillRect/>
        </a:stretch>
      </xdr:blipFill>
      <xdr:spPr>
        <a:xfrm>
          <a:off x="50722306" y="17006049"/>
          <a:ext cx="2241177" cy="1550893"/>
        </a:xfrm>
        <a:prstGeom prst="rect">
          <a:avLst/>
        </a:prstGeom>
      </xdr:spPr>
    </xdr:pic>
    <xdr:clientData/>
  </xdr:twoCellAnchor>
  <xdr:twoCellAnchor editAs="oneCell">
    <xdr:from>
      <xdr:col>52</xdr:col>
      <xdr:colOff>394446</xdr:colOff>
      <xdr:row>55</xdr:row>
      <xdr:rowOff>457203</xdr:rowOff>
    </xdr:from>
    <xdr:to>
      <xdr:col>54</xdr:col>
      <xdr:colOff>71718</xdr:colOff>
      <xdr:row>55</xdr:row>
      <xdr:rowOff>2008096</xdr:rowOff>
    </xdr:to>
    <xdr:pic>
      <xdr:nvPicPr>
        <xdr:cNvPr id="79" name="Picture 78">
          <a:extLst>
            <a:ext uri="{FF2B5EF4-FFF2-40B4-BE49-F238E27FC236}">
              <a16:creationId xmlns:a16="http://schemas.microsoft.com/office/drawing/2014/main" id="{DC5F7890-FF63-423B-9621-3CFB2C90890D}"/>
            </a:ext>
          </a:extLst>
        </xdr:cNvPr>
        <xdr:cNvPicPr/>
      </xdr:nvPicPr>
      <xdr:blipFill>
        <a:blip xmlns:r="http://schemas.openxmlformats.org/officeDocument/2006/relationships" r:embed="rId3"/>
        <a:stretch>
          <a:fillRect/>
        </a:stretch>
      </xdr:blipFill>
      <xdr:spPr>
        <a:xfrm>
          <a:off x="56307317" y="17032944"/>
          <a:ext cx="2241177" cy="1550893"/>
        </a:xfrm>
        <a:prstGeom prst="rect">
          <a:avLst/>
        </a:prstGeom>
      </xdr:spPr>
    </xdr:pic>
    <xdr:clientData/>
  </xdr:twoCellAnchor>
  <xdr:twoCellAnchor editAs="oneCell">
    <xdr:from>
      <xdr:col>57</xdr:col>
      <xdr:colOff>71718</xdr:colOff>
      <xdr:row>55</xdr:row>
      <xdr:rowOff>403414</xdr:rowOff>
    </xdr:from>
    <xdr:to>
      <xdr:col>58</xdr:col>
      <xdr:colOff>1030942</xdr:colOff>
      <xdr:row>55</xdr:row>
      <xdr:rowOff>1954307</xdr:rowOff>
    </xdr:to>
    <xdr:pic>
      <xdr:nvPicPr>
        <xdr:cNvPr id="80" name="Picture 79">
          <a:extLst>
            <a:ext uri="{FF2B5EF4-FFF2-40B4-BE49-F238E27FC236}">
              <a16:creationId xmlns:a16="http://schemas.microsoft.com/office/drawing/2014/main" id="{9299C370-BE02-42F2-81F2-9B645C69E696}"/>
            </a:ext>
          </a:extLst>
        </xdr:cNvPr>
        <xdr:cNvPicPr/>
      </xdr:nvPicPr>
      <xdr:blipFill>
        <a:blip xmlns:r="http://schemas.openxmlformats.org/officeDocument/2006/relationships" r:embed="rId3"/>
        <a:stretch>
          <a:fillRect/>
        </a:stretch>
      </xdr:blipFill>
      <xdr:spPr>
        <a:xfrm>
          <a:off x="61139294" y="16979155"/>
          <a:ext cx="2241177" cy="1550893"/>
        </a:xfrm>
        <a:prstGeom prst="rect">
          <a:avLst/>
        </a:prstGeom>
      </xdr:spPr>
    </xdr:pic>
    <xdr:clientData/>
  </xdr:twoCellAnchor>
  <xdr:twoCellAnchor editAs="oneCell">
    <xdr:from>
      <xdr:col>62</xdr:col>
      <xdr:colOff>403412</xdr:colOff>
      <xdr:row>55</xdr:row>
      <xdr:rowOff>385484</xdr:rowOff>
    </xdr:from>
    <xdr:to>
      <xdr:col>64</xdr:col>
      <xdr:colOff>80683</xdr:colOff>
      <xdr:row>55</xdr:row>
      <xdr:rowOff>1936377</xdr:rowOff>
    </xdr:to>
    <xdr:pic>
      <xdr:nvPicPr>
        <xdr:cNvPr id="81" name="Picture 80">
          <a:extLst>
            <a:ext uri="{FF2B5EF4-FFF2-40B4-BE49-F238E27FC236}">
              <a16:creationId xmlns:a16="http://schemas.microsoft.com/office/drawing/2014/main" id="{27155DE3-80DA-4991-B024-55287BC132AA}"/>
            </a:ext>
          </a:extLst>
        </xdr:cNvPr>
        <xdr:cNvPicPr/>
      </xdr:nvPicPr>
      <xdr:blipFill>
        <a:blip xmlns:r="http://schemas.openxmlformats.org/officeDocument/2006/relationships" r:embed="rId3"/>
        <a:stretch>
          <a:fillRect/>
        </a:stretch>
      </xdr:blipFill>
      <xdr:spPr>
        <a:xfrm>
          <a:off x="66625694" y="16961225"/>
          <a:ext cx="2241177" cy="1550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60960</xdr:colOff>
          <xdr:row>50</xdr:row>
          <xdr:rowOff>60960</xdr:rowOff>
        </xdr:from>
        <xdr:to>
          <xdr:col>4</xdr:col>
          <xdr:colOff>1165860</xdr:colOff>
          <xdr:row>50</xdr:row>
          <xdr:rowOff>1295400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50</xdr:row>
          <xdr:rowOff>60960</xdr:rowOff>
        </xdr:from>
        <xdr:to>
          <xdr:col>9</xdr:col>
          <xdr:colOff>1165860</xdr:colOff>
          <xdr:row>50</xdr:row>
          <xdr:rowOff>1112520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50</xdr:row>
          <xdr:rowOff>60960</xdr:rowOff>
        </xdr:from>
        <xdr:to>
          <xdr:col>14</xdr:col>
          <xdr:colOff>1135380</xdr:colOff>
          <xdr:row>50</xdr:row>
          <xdr:rowOff>1295400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50</xdr:row>
          <xdr:rowOff>60960</xdr:rowOff>
        </xdr:from>
        <xdr:to>
          <xdr:col>19</xdr:col>
          <xdr:colOff>1135380</xdr:colOff>
          <xdr:row>50</xdr:row>
          <xdr:rowOff>1295400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50</xdr:row>
          <xdr:rowOff>60960</xdr:rowOff>
        </xdr:from>
        <xdr:to>
          <xdr:col>24</xdr:col>
          <xdr:colOff>1135380</xdr:colOff>
          <xdr:row>50</xdr:row>
          <xdr:rowOff>1295400</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60960</xdr:colOff>
          <xdr:row>50</xdr:row>
          <xdr:rowOff>60960</xdr:rowOff>
        </xdr:from>
        <xdr:to>
          <xdr:col>29</xdr:col>
          <xdr:colOff>1135380</xdr:colOff>
          <xdr:row>50</xdr:row>
          <xdr:rowOff>1295400</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60960</xdr:colOff>
          <xdr:row>50</xdr:row>
          <xdr:rowOff>60960</xdr:rowOff>
        </xdr:from>
        <xdr:to>
          <xdr:col>34</xdr:col>
          <xdr:colOff>1135380</xdr:colOff>
          <xdr:row>50</xdr:row>
          <xdr:rowOff>1112520</xdr:rowOff>
        </xdr:to>
        <xdr:sp macro="" textlink="">
          <xdr:nvSpPr>
            <xdr:cNvPr id="2055" name="Object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60960</xdr:colOff>
          <xdr:row>50</xdr:row>
          <xdr:rowOff>60960</xdr:rowOff>
        </xdr:from>
        <xdr:to>
          <xdr:col>39</xdr:col>
          <xdr:colOff>1135380</xdr:colOff>
          <xdr:row>50</xdr:row>
          <xdr:rowOff>1112520</xdr:rowOff>
        </xdr:to>
        <xdr:sp macro="" textlink="">
          <xdr:nvSpPr>
            <xdr:cNvPr id="2056" name="Object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60960</xdr:colOff>
          <xdr:row>50</xdr:row>
          <xdr:rowOff>60960</xdr:rowOff>
        </xdr:from>
        <xdr:to>
          <xdr:col>44</xdr:col>
          <xdr:colOff>1135380</xdr:colOff>
          <xdr:row>50</xdr:row>
          <xdr:rowOff>1112520</xdr:rowOff>
        </xdr:to>
        <xdr:sp macro="" textlink="">
          <xdr:nvSpPr>
            <xdr:cNvPr id="2057" name="Object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60960</xdr:colOff>
          <xdr:row>50</xdr:row>
          <xdr:rowOff>60960</xdr:rowOff>
        </xdr:from>
        <xdr:to>
          <xdr:col>49</xdr:col>
          <xdr:colOff>1135380</xdr:colOff>
          <xdr:row>50</xdr:row>
          <xdr:rowOff>1112520</xdr:rowOff>
        </xdr:to>
        <xdr:sp macro="" textlink="">
          <xdr:nvSpPr>
            <xdr:cNvPr id="2058" name="Object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60960</xdr:colOff>
          <xdr:row>50</xdr:row>
          <xdr:rowOff>60960</xdr:rowOff>
        </xdr:from>
        <xdr:to>
          <xdr:col>54</xdr:col>
          <xdr:colOff>1135380</xdr:colOff>
          <xdr:row>50</xdr:row>
          <xdr:rowOff>1112520</xdr:rowOff>
        </xdr:to>
        <xdr:sp macro="" textlink="">
          <xdr:nvSpPr>
            <xdr:cNvPr id="2059" name="Object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21</xdr:col>
      <xdr:colOff>1255059</xdr:colOff>
      <xdr:row>53</xdr:row>
      <xdr:rowOff>179294</xdr:rowOff>
    </xdr:from>
    <xdr:to>
      <xdr:col>23</xdr:col>
      <xdr:colOff>526239</xdr:colOff>
      <xdr:row>53</xdr:row>
      <xdr:rowOff>1696697</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
        <a:stretch>
          <a:fillRect/>
        </a:stretch>
      </xdr:blipFill>
      <xdr:spPr>
        <a:xfrm>
          <a:off x="24841200" y="18610729"/>
          <a:ext cx="1835086" cy="1517403"/>
        </a:xfrm>
        <a:prstGeom prst="rect">
          <a:avLst/>
        </a:prstGeom>
      </xdr:spPr>
    </xdr:pic>
    <xdr:clientData/>
  </xdr:twoCellAnchor>
  <xdr:twoCellAnchor editAs="oneCell">
    <xdr:from>
      <xdr:col>37</xdr:col>
      <xdr:colOff>385482</xdr:colOff>
      <xdr:row>53</xdr:row>
      <xdr:rowOff>170330</xdr:rowOff>
    </xdr:from>
    <xdr:to>
      <xdr:col>38</xdr:col>
      <xdr:colOff>938615</xdr:colOff>
      <xdr:row>53</xdr:row>
      <xdr:rowOff>1687733</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
        <a:stretch>
          <a:fillRect/>
        </a:stretch>
      </xdr:blipFill>
      <xdr:spPr>
        <a:xfrm>
          <a:off x="40717694" y="18601765"/>
          <a:ext cx="1835086" cy="1517403"/>
        </a:xfrm>
        <a:prstGeom prst="rect">
          <a:avLst/>
        </a:prstGeom>
      </xdr:spPr>
    </xdr:pic>
    <xdr:clientData/>
  </xdr:twoCellAnchor>
  <xdr:twoCellAnchor editAs="oneCell">
    <xdr:from>
      <xdr:col>47</xdr:col>
      <xdr:colOff>349623</xdr:colOff>
      <xdr:row>53</xdr:row>
      <xdr:rowOff>152400</xdr:rowOff>
    </xdr:from>
    <xdr:to>
      <xdr:col>48</xdr:col>
      <xdr:colOff>902756</xdr:colOff>
      <xdr:row>53</xdr:row>
      <xdr:rowOff>1669803</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
        <a:stretch>
          <a:fillRect/>
        </a:stretch>
      </xdr:blipFill>
      <xdr:spPr>
        <a:xfrm>
          <a:off x="51000211" y="18583835"/>
          <a:ext cx="1835086" cy="1517403"/>
        </a:xfrm>
        <a:prstGeom prst="rect">
          <a:avLst/>
        </a:prstGeom>
      </xdr:spPr>
    </xdr:pic>
    <xdr:clientData/>
  </xdr:twoCellAnchor>
  <xdr:twoCellAnchor editAs="oneCell">
    <xdr:from>
      <xdr:col>42</xdr:col>
      <xdr:colOff>313765</xdr:colOff>
      <xdr:row>53</xdr:row>
      <xdr:rowOff>152400</xdr:rowOff>
    </xdr:from>
    <xdr:to>
      <xdr:col>43</xdr:col>
      <xdr:colOff>869680</xdr:colOff>
      <xdr:row>53</xdr:row>
      <xdr:rowOff>1668368</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
        <a:stretch>
          <a:fillRect/>
        </a:stretch>
      </xdr:blipFill>
      <xdr:spPr>
        <a:xfrm>
          <a:off x="45800683" y="18583835"/>
          <a:ext cx="1837868" cy="1515968"/>
        </a:xfrm>
        <a:prstGeom prst="rect">
          <a:avLst/>
        </a:prstGeom>
      </xdr:spPr>
    </xdr:pic>
    <xdr:clientData/>
  </xdr:twoCellAnchor>
  <xdr:twoCellAnchor editAs="oneCell">
    <xdr:from>
      <xdr:col>17</xdr:col>
      <xdr:colOff>484094</xdr:colOff>
      <xdr:row>53</xdr:row>
      <xdr:rowOff>161365</xdr:rowOff>
    </xdr:from>
    <xdr:to>
      <xdr:col>18</xdr:col>
      <xdr:colOff>1015437</xdr:colOff>
      <xdr:row>53</xdr:row>
      <xdr:rowOff>1663809</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3"/>
        <a:stretch>
          <a:fillRect/>
        </a:stretch>
      </xdr:blipFill>
      <xdr:spPr>
        <a:xfrm>
          <a:off x="20197482" y="18592800"/>
          <a:ext cx="1813296" cy="1502444"/>
        </a:xfrm>
        <a:prstGeom prst="rect">
          <a:avLst/>
        </a:prstGeom>
      </xdr:spPr>
    </xdr:pic>
    <xdr:clientData/>
  </xdr:twoCellAnchor>
  <xdr:twoCellAnchor editAs="oneCell">
    <xdr:from>
      <xdr:col>32</xdr:col>
      <xdr:colOff>502024</xdr:colOff>
      <xdr:row>53</xdr:row>
      <xdr:rowOff>143435</xdr:rowOff>
    </xdr:from>
    <xdr:to>
      <xdr:col>33</xdr:col>
      <xdr:colOff>1014747</xdr:colOff>
      <xdr:row>53</xdr:row>
      <xdr:rowOff>1627425</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
        <a:stretch>
          <a:fillRect/>
        </a:stretch>
      </xdr:blipFill>
      <xdr:spPr>
        <a:xfrm>
          <a:off x="35679530" y="18574870"/>
          <a:ext cx="1794676" cy="1483990"/>
        </a:xfrm>
        <a:prstGeom prst="rect">
          <a:avLst/>
        </a:prstGeom>
      </xdr:spPr>
    </xdr:pic>
    <xdr:clientData/>
  </xdr:twoCellAnchor>
  <xdr:twoCellAnchor editAs="oneCell">
    <xdr:from>
      <xdr:col>7</xdr:col>
      <xdr:colOff>448235</xdr:colOff>
      <xdr:row>53</xdr:row>
      <xdr:rowOff>170329</xdr:rowOff>
    </xdr:from>
    <xdr:to>
      <xdr:col>8</xdr:col>
      <xdr:colOff>988543</xdr:colOff>
      <xdr:row>53</xdr:row>
      <xdr:rowOff>1672773</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stretch>
          <a:fillRect/>
        </a:stretch>
      </xdr:blipFill>
      <xdr:spPr>
        <a:xfrm>
          <a:off x="9870141" y="18601764"/>
          <a:ext cx="1813296" cy="1502444"/>
        </a:xfrm>
        <a:prstGeom prst="rect">
          <a:avLst/>
        </a:prstGeom>
      </xdr:spPr>
    </xdr:pic>
    <xdr:clientData/>
  </xdr:twoCellAnchor>
  <xdr:twoCellAnchor editAs="oneCell">
    <xdr:from>
      <xdr:col>52</xdr:col>
      <xdr:colOff>457196</xdr:colOff>
      <xdr:row>53</xdr:row>
      <xdr:rowOff>161364</xdr:rowOff>
    </xdr:from>
    <xdr:to>
      <xdr:col>53</xdr:col>
      <xdr:colOff>1044711</xdr:colOff>
      <xdr:row>53</xdr:row>
      <xdr:rowOff>1705874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4"/>
        <a:stretch>
          <a:fillRect/>
        </a:stretch>
      </xdr:blipFill>
      <xdr:spPr>
        <a:xfrm>
          <a:off x="56271455" y="18592799"/>
          <a:ext cx="1869468" cy="1544510"/>
        </a:xfrm>
        <a:prstGeom prst="rect">
          <a:avLst/>
        </a:prstGeom>
      </xdr:spPr>
    </xdr:pic>
    <xdr:clientData/>
  </xdr:twoCellAnchor>
  <xdr:twoCellAnchor editAs="oneCell">
    <xdr:from>
      <xdr:col>2</xdr:col>
      <xdr:colOff>295835</xdr:colOff>
      <xdr:row>53</xdr:row>
      <xdr:rowOff>134470</xdr:rowOff>
    </xdr:from>
    <xdr:to>
      <xdr:col>3</xdr:col>
      <xdr:colOff>871655</xdr:colOff>
      <xdr:row>53</xdr:row>
      <xdr:rowOff>1666338</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3"/>
        <a:stretch>
          <a:fillRect/>
        </a:stretch>
      </xdr:blipFill>
      <xdr:spPr>
        <a:xfrm>
          <a:off x="4589929" y="18565905"/>
          <a:ext cx="1848808" cy="1531868"/>
        </a:xfrm>
        <a:prstGeom prst="rect">
          <a:avLst/>
        </a:prstGeom>
      </xdr:spPr>
    </xdr:pic>
    <xdr:clientData/>
  </xdr:twoCellAnchor>
  <xdr:twoCellAnchor editAs="oneCell">
    <xdr:from>
      <xdr:col>12</xdr:col>
      <xdr:colOff>385483</xdr:colOff>
      <xdr:row>53</xdr:row>
      <xdr:rowOff>197223</xdr:rowOff>
    </xdr:from>
    <xdr:to>
      <xdr:col>13</xdr:col>
      <xdr:colOff>955088</xdr:colOff>
      <xdr:row>53</xdr:row>
      <xdr:rowOff>1704415</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5"/>
        <a:stretch>
          <a:fillRect/>
        </a:stretch>
      </xdr:blipFill>
      <xdr:spPr>
        <a:xfrm>
          <a:off x="14944165" y="18628658"/>
          <a:ext cx="1851558" cy="1507192"/>
        </a:xfrm>
        <a:prstGeom prst="rect">
          <a:avLst/>
        </a:prstGeom>
      </xdr:spPr>
    </xdr:pic>
    <xdr:clientData/>
  </xdr:twoCellAnchor>
  <xdr:twoCellAnchor editAs="oneCell">
    <xdr:from>
      <xdr:col>27</xdr:col>
      <xdr:colOff>421342</xdr:colOff>
      <xdr:row>53</xdr:row>
      <xdr:rowOff>152400</xdr:rowOff>
    </xdr:from>
    <xdr:to>
      <xdr:col>28</xdr:col>
      <xdr:colOff>990947</xdr:colOff>
      <xdr:row>53</xdr:row>
      <xdr:rowOff>1659592</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5"/>
        <a:stretch>
          <a:fillRect/>
        </a:stretch>
      </xdr:blipFill>
      <xdr:spPr>
        <a:xfrm>
          <a:off x="30444142" y="18583835"/>
          <a:ext cx="1851558" cy="1507192"/>
        </a:xfrm>
        <a:prstGeom prst="rect">
          <a:avLst/>
        </a:prstGeom>
      </xdr:spPr>
    </xdr:pic>
    <xdr:clientData/>
  </xdr:twoCellAnchor>
  <xdr:twoCellAnchor editAs="oneCell">
    <xdr:from>
      <xdr:col>2</xdr:col>
      <xdr:colOff>98612</xdr:colOff>
      <xdr:row>50</xdr:row>
      <xdr:rowOff>1434353</xdr:rowOff>
    </xdr:from>
    <xdr:to>
      <xdr:col>3</xdr:col>
      <xdr:colOff>1054195</xdr:colOff>
      <xdr:row>50</xdr:row>
      <xdr:rowOff>3139115</xdr:rowOff>
    </xdr:to>
    <xdr:pic>
      <xdr:nvPicPr>
        <xdr:cNvPr id="10" name="Picture 9">
          <a:extLst>
            <a:ext uri="{FF2B5EF4-FFF2-40B4-BE49-F238E27FC236}">
              <a16:creationId xmlns:a16="http://schemas.microsoft.com/office/drawing/2014/main" id="{3A07A914-812F-4114-BEF4-EBEA73353402}"/>
            </a:ext>
          </a:extLst>
        </xdr:cNvPr>
        <xdr:cNvPicPr>
          <a:picLocks noChangeAspect="1"/>
        </xdr:cNvPicPr>
      </xdr:nvPicPr>
      <xdr:blipFill>
        <a:blip xmlns:r="http://schemas.openxmlformats.org/officeDocument/2006/relationships" r:embed="rId6"/>
        <a:stretch>
          <a:fillRect/>
        </a:stretch>
      </xdr:blipFill>
      <xdr:spPr>
        <a:xfrm>
          <a:off x="4392706" y="13751859"/>
          <a:ext cx="2228571" cy="1704762"/>
        </a:xfrm>
        <a:prstGeom prst="rect">
          <a:avLst/>
        </a:prstGeom>
      </xdr:spPr>
    </xdr:pic>
    <xdr:clientData/>
  </xdr:twoCellAnchor>
  <xdr:twoCellAnchor editAs="oneCell">
    <xdr:from>
      <xdr:col>17</xdr:col>
      <xdr:colOff>80682</xdr:colOff>
      <xdr:row>50</xdr:row>
      <xdr:rowOff>1515035</xdr:rowOff>
    </xdr:from>
    <xdr:to>
      <xdr:col>18</xdr:col>
      <xdr:colOff>1027300</xdr:colOff>
      <xdr:row>50</xdr:row>
      <xdr:rowOff>3219797</xdr:rowOff>
    </xdr:to>
    <xdr:pic>
      <xdr:nvPicPr>
        <xdr:cNvPr id="14" name="Picture 13">
          <a:extLst>
            <a:ext uri="{FF2B5EF4-FFF2-40B4-BE49-F238E27FC236}">
              <a16:creationId xmlns:a16="http://schemas.microsoft.com/office/drawing/2014/main" id="{A04FC98D-104C-4171-8646-50D1573E325A}"/>
            </a:ext>
          </a:extLst>
        </xdr:cNvPr>
        <xdr:cNvPicPr>
          <a:picLocks noChangeAspect="1"/>
        </xdr:cNvPicPr>
      </xdr:nvPicPr>
      <xdr:blipFill>
        <a:blip xmlns:r="http://schemas.openxmlformats.org/officeDocument/2006/relationships" r:embed="rId6"/>
        <a:stretch>
          <a:fillRect/>
        </a:stretch>
      </xdr:blipFill>
      <xdr:spPr>
        <a:xfrm>
          <a:off x="19794070" y="13832541"/>
          <a:ext cx="2228571" cy="1704762"/>
        </a:xfrm>
        <a:prstGeom prst="rect">
          <a:avLst/>
        </a:prstGeom>
      </xdr:spPr>
    </xdr:pic>
    <xdr:clientData/>
  </xdr:twoCellAnchor>
  <xdr:twoCellAnchor editAs="oneCell">
    <xdr:from>
      <xdr:col>27</xdr:col>
      <xdr:colOff>179294</xdr:colOff>
      <xdr:row>50</xdr:row>
      <xdr:rowOff>1452283</xdr:rowOff>
    </xdr:from>
    <xdr:to>
      <xdr:col>28</xdr:col>
      <xdr:colOff>1125912</xdr:colOff>
      <xdr:row>50</xdr:row>
      <xdr:rowOff>3157045</xdr:rowOff>
    </xdr:to>
    <xdr:pic>
      <xdr:nvPicPr>
        <xdr:cNvPr id="20" name="Picture 19">
          <a:extLst>
            <a:ext uri="{FF2B5EF4-FFF2-40B4-BE49-F238E27FC236}">
              <a16:creationId xmlns:a16="http://schemas.microsoft.com/office/drawing/2014/main" id="{E6433917-B07E-4AEA-A65D-94E8DE54EE5A}"/>
            </a:ext>
          </a:extLst>
        </xdr:cNvPr>
        <xdr:cNvPicPr>
          <a:picLocks noChangeAspect="1"/>
        </xdr:cNvPicPr>
      </xdr:nvPicPr>
      <xdr:blipFill>
        <a:blip xmlns:r="http://schemas.openxmlformats.org/officeDocument/2006/relationships" r:embed="rId6"/>
        <a:stretch>
          <a:fillRect/>
        </a:stretch>
      </xdr:blipFill>
      <xdr:spPr>
        <a:xfrm>
          <a:off x="30202094" y="13769789"/>
          <a:ext cx="2228571" cy="1704762"/>
        </a:xfrm>
        <a:prstGeom prst="rect">
          <a:avLst/>
        </a:prstGeom>
      </xdr:spPr>
    </xdr:pic>
    <xdr:clientData/>
  </xdr:twoCellAnchor>
  <xdr:twoCellAnchor editAs="oneCell">
    <xdr:from>
      <xdr:col>7</xdr:col>
      <xdr:colOff>161365</xdr:colOff>
      <xdr:row>50</xdr:row>
      <xdr:rowOff>1443318</xdr:rowOff>
    </xdr:from>
    <xdr:to>
      <xdr:col>8</xdr:col>
      <xdr:colOff>1116948</xdr:colOff>
      <xdr:row>50</xdr:row>
      <xdr:rowOff>3148080</xdr:rowOff>
    </xdr:to>
    <xdr:pic>
      <xdr:nvPicPr>
        <xdr:cNvPr id="49" name="Picture 48">
          <a:extLst>
            <a:ext uri="{FF2B5EF4-FFF2-40B4-BE49-F238E27FC236}">
              <a16:creationId xmlns:a16="http://schemas.microsoft.com/office/drawing/2014/main" id="{60B89045-AECD-4278-8E9E-D22F693DDA5D}"/>
            </a:ext>
          </a:extLst>
        </xdr:cNvPr>
        <xdr:cNvPicPr>
          <a:picLocks noChangeAspect="1"/>
        </xdr:cNvPicPr>
      </xdr:nvPicPr>
      <xdr:blipFill>
        <a:blip xmlns:r="http://schemas.openxmlformats.org/officeDocument/2006/relationships" r:embed="rId7"/>
        <a:stretch>
          <a:fillRect/>
        </a:stretch>
      </xdr:blipFill>
      <xdr:spPr>
        <a:xfrm>
          <a:off x="9583271" y="13760824"/>
          <a:ext cx="2228571" cy="1704762"/>
        </a:xfrm>
        <a:prstGeom prst="rect">
          <a:avLst/>
        </a:prstGeom>
      </xdr:spPr>
    </xdr:pic>
    <xdr:clientData/>
  </xdr:twoCellAnchor>
  <xdr:twoCellAnchor editAs="oneCell">
    <xdr:from>
      <xdr:col>12</xdr:col>
      <xdr:colOff>295837</xdr:colOff>
      <xdr:row>50</xdr:row>
      <xdr:rowOff>1479176</xdr:rowOff>
    </xdr:from>
    <xdr:to>
      <xdr:col>13</xdr:col>
      <xdr:colOff>1242455</xdr:colOff>
      <xdr:row>50</xdr:row>
      <xdr:rowOff>3183938</xdr:rowOff>
    </xdr:to>
    <xdr:pic>
      <xdr:nvPicPr>
        <xdr:cNvPr id="50" name="Picture 49">
          <a:extLst>
            <a:ext uri="{FF2B5EF4-FFF2-40B4-BE49-F238E27FC236}">
              <a16:creationId xmlns:a16="http://schemas.microsoft.com/office/drawing/2014/main" id="{1670AF48-0CB3-4940-AE70-4BE775DBBD07}"/>
            </a:ext>
          </a:extLst>
        </xdr:cNvPr>
        <xdr:cNvPicPr>
          <a:picLocks noChangeAspect="1"/>
        </xdr:cNvPicPr>
      </xdr:nvPicPr>
      <xdr:blipFill>
        <a:blip xmlns:r="http://schemas.openxmlformats.org/officeDocument/2006/relationships" r:embed="rId7"/>
        <a:stretch>
          <a:fillRect/>
        </a:stretch>
      </xdr:blipFill>
      <xdr:spPr>
        <a:xfrm>
          <a:off x="14854519" y="13796682"/>
          <a:ext cx="2228571" cy="1704762"/>
        </a:xfrm>
        <a:prstGeom prst="rect">
          <a:avLst/>
        </a:prstGeom>
      </xdr:spPr>
    </xdr:pic>
    <xdr:clientData/>
  </xdr:twoCellAnchor>
  <xdr:twoCellAnchor editAs="oneCell">
    <xdr:from>
      <xdr:col>22</xdr:col>
      <xdr:colOff>179294</xdr:colOff>
      <xdr:row>50</xdr:row>
      <xdr:rowOff>1532965</xdr:rowOff>
    </xdr:from>
    <xdr:to>
      <xdr:col>23</xdr:col>
      <xdr:colOff>1125912</xdr:colOff>
      <xdr:row>50</xdr:row>
      <xdr:rowOff>3237727</xdr:rowOff>
    </xdr:to>
    <xdr:pic>
      <xdr:nvPicPr>
        <xdr:cNvPr id="51" name="Picture 50">
          <a:extLst>
            <a:ext uri="{FF2B5EF4-FFF2-40B4-BE49-F238E27FC236}">
              <a16:creationId xmlns:a16="http://schemas.microsoft.com/office/drawing/2014/main" id="{239C2FA3-210D-4C05-BCD2-12F86058A21C}"/>
            </a:ext>
          </a:extLst>
        </xdr:cNvPr>
        <xdr:cNvPicPr>
          <a:picLocks noChangeAspect="1"/>
        </xdr:cNvPicPr>
      </xdr:nvPicPr>
      <xdr:blipFill>
        <a:blip xmlns:r="http://schemas.openxmlformats.org/officeDocument/2006/relationships" r:embed="rId7"/>
        <a:stretch>
          <a:fillRect/>
        </a:stretch>
      </xdr:blipFill>
      <xdr:spPr>
        <a:xfrm>
          <a:off x="25047388" y="13850471"/>
          <a:ext cx="2228571" cy="1704762"/>
        </a:xfrm>
        <a:prstGeom prst="rect">
          <a:avLst/>
        </a:prstGeom>
      </xdr:spPr>
    </xdr:pic>
    <xdr:clientData/>
  </xdr:twoCellAnchor>
  <xdr:twoCellAnchor editAs="oneCell">
    <xdr:from>
      <xdr:col>32</xdr:col>
      <xdr:colOff>286871</xdr:colOff>
      <xdr:row>50</xdr:row>
      <xdr:rowOff>1532964</xdr:rowOff>
    </xdr:from>
    <xdr:to>
      <xdr:col>33</xdr:col>
      <xdr:colOff>1233489</xdr:colOff>
      <xdr:row>50</xdr:row>
      <xdr:rowOff>3237726</xdr:rowOff>
    </xdr:to>
    <xdr:pic>
      <xdr:nvPicPr>
        <xdr:cNvPr id="52" name="Picture 51">
          <a:extLst>
            <a:ext uri="{FF2B5EF4-FFF2-40B4-BE49-F238E27FC236}">
              <a16:creationId xmlns:a16="http://schemas.microsoft.com/office/drawing/2014/main" id="{86E586FD-A5A3-49AA-BE48-DA17182B2FF0}"/>
            </a:ext>
          </a:extLst>
        </xdr:cNvPr>
        <xdr:cNvPicPr>
          <a:picLocks noChangeAspect="1"/>
        </xdr:cNvPicPr>
      </xdr:nvPicPr>
      <xdr:blipFill>
        <a:blip xmlns:r="http://schemas.openxmlformats.org/officeDocument/2006/relationships" r:embed="rId7"/>
        <a:stretch>
          <a:fillRect/>
        </a:stretch>
      </xdr:blipFill>
      <xdr:spPr>
        <a:xfrm>
          <a:off x="35464377" y="13850470"/>
          <a:ext cx="2228571" cy="1704762"/>
        </a:xfrm>
        <a:prstGeom prst="rect">
          <a:avLst/>
        </a:prstGeom>
      </xdr:spPr>
    </xdr:pic>
    <xdr:clientData/>
  </xdr:twoCellAnchor>
  <xdr:twoCellAnchor editAs="oneCell">
    <xdr:from>
      <xdr:col>42</xdr:col>
      <xdr:colOff>179295</xdr:colOff>
      <xdr:row>50</xdr:row>
      <xdr:rowOff>1506070</xdr:rowOff>
    </xdr:from>
    <xdr:to>
      <xdr:col>43</xdr:col>
      <xdr:colOff>1125913</xdr:colOff>
      <xdr:row>50</xdr:row>
      <xdr:rowOff>3210832</xdr:rowOff>
    </xdr:to>
    <xdr:pic>
      <xdr:nvPicPr>
        <xdr:cNvPr id="53" name="Picture 52">
          <a:extLst>
            <a:ext uri="{FF2B5EF4-FFF2-40B4-BE49-F238E27FC236}">
              <a16:creationId xmlns:a16="http://schemas.microsoft.com/office/drawing/2014/main" id="{6E6AA9F8-6762-4B5C-BA47-8F51BB6663CA}"/>
            </a:ext>
          </a:extLst>
        </xdr:cNvPr>
        <xdr:cNvPicPr>
          <a:picLocks noChangeAspect="1"/>
        </xdr:cNvPicPr>
      </xdr:nvPicPr>
      <xdr:blipFill>
        <a:blip xmlns:r="http://schemas.openxmlformats.org/officeDocument/2006/relationships" r:embed="rId7"/>
        <a:stretch>
          <a:fillRect/>
        </a:stretch>
      </xdr:blipFill>
      <xdr:spPr>
        <a:xfrm>
          <a:off x="45666213" y="13823576"/>
          <a:ext cx="2228571" cy="1704762"/>
        </a:xfrm>
        <a:prstGeom prst="rect">
          <a:avLst/>
        </a:prstGeom>
      </xdr:spPr>
    </xdr:pic>
    <xdr:clientData/>
  </xdr:twoCellAnchor>
  <xdr:twoCellAnchor editAs="oneCell">
    <xdr:from>
      <xdr:col>47</xdr:col>
      <xdr:colOff>376517</xdr:colOff>
      <xdr:row>50</xdr:row>
      <xdr:rowOff>1532965</xdr:rowOff>
    </xdr:from>
    <xdr:to>
      <xdr:col>49</xdr:col>
      <xdr:colOff>41182</xdr:colOff>
      <xdr:row>50</xdr:row>
      <xdr:rowOff>3237727</xdr:rowOff>
    </xdr:to>
    <xdr:pic>
      <xdr:nvPicPr>
        <xdr:cNvPr id="54" name="Picture 53">
          <a:extLst>
            <a:ext uri="{FF2B5EF4-FFF2-40B4-BE49-F238E27FC236}">
              <a16:creationId xmlns:a16="http://schemas.microsoft.com/office/drawing/2014/main" id="{144FDB5B-3445-44A5-AE05-550588216B36}"/>
            </a:ext>
          </a:extLst>
        </xdr:cNvPr>
        <xdr:cNvPicPr>
          <a:picLocks noChangeAspect="1"/>
        </xdr:cNvPicPr>
      </xdr:nvPicPr>
      <xdr:blipFill>
        <a:blip xmlns:r="http://schemas.openxmlformats.org/officeDocument/2006/relationships" r:embed="rId7"/>
        <a:stretch>
          <a:fillRect/>
        </a:stretch>
      </xdr:blipFill>
      <xdr:spPr>
        <a:xfrm>
          <a:off x="51027105" y="13850471"/>
          <a:ext cx="2228571" cy="1704762"/>
        </a:xfrm>
        <a:prstGeom prst="rect">
          <a:avLst/>
        </a:prstGeom>
      </xdr:spPr>
    </xdr:pic>
    <xdr:clientData/>
  </xdr:twoCellAnchor>
  <xdr:twoCellAnchor editAs="oneCell">
    <xdr:from>
      <xdr:col>52</xdr:col>
      <xdr:colOff>224117</xdr:colOff>
      <xdr:row>50</xdr:row>
      <xdr:rowOff>1506073</xdr:rowOff>
    </xdr:from>
    <xdr:to>
      <xdr:col>53</xdr:col>
      <xdr:colOff>1170735</xdr:colOff>
      <xdr:row>50</xdr:row>
      <xdr:rowOff>3210835</xdr:rowOff>
    </xdr:to>
    <xdr:pic>
      <xdr:nvPicPr>
        <xdr:cNvPr id="55" name="Picture 54">
          <a:extLst>
            <a:ext uri="{FF2B5EF4-FFF2-40B4-BE49-F238E27FC236}">
              <a16:creationId xmlns:a16="http://schemas.microsoft.com/office/drawing/2014/main" id="{4C5F6FEF-4ED5-4B99-A84D-A2B084E79BBB}"/>
            </a:ext>
          </a:extLst>
        </xdr:cNvPr>
        <xdr:cNvPicPr>
          <a:picLocks noChangeAspect="1"/>
        </xdr:cNvPicPr>
      </xdr:nvPicPr>
      <xdr:blipFill>
        <a:blip xmlns:r="http://schemas.openxmlformats.org/officeDocument/2006/relationships" r:embed="rId7"/>
        <a:stretch>
          <a:fillRect/>
        </a:stretch>
      </xdr:blipFill>
      <xdr:spPr>
        <a:xfrm>
          <a:off x="56038376" y="13823579"/>
          <a:ext cx="2228571" cy="1704762"/>
        </a:xfrm>
        <a:prstGeom prst="rect">
          <a:avLst/>
        </a:prstGeom>
      </xdr:spPr>
    </xdr:pic>
    <xdr:clientData/>
  </xdr:twoCellAnchor>
  <xdr:twoCellAnchor editAs="oneCell">
    <xdr:from>
      <xdr:col>37</xdr:col>
      <xdr:colOff>170329</xdr:colOff>
      <xdr:row>50</xdr:row>
      <xdr:rowOff>1506070</xdr:rowOff>
    </xdr:from>
    <xdr:to>
      <xdr:col>38</xdr:col>
      <xdr:colOff>1116947</xdr:colOff>
      <xdr:row>50</xdr:row>
      <xdr:rowOff>3210832</xdr:rowOff>
    </xdr:to>
    <xdr:pic>
      <xdr:nvPicPr>
        <xdr:cNvPr id="56" name="Picture 55">
          <a:extLst>
            <a:ext uri="{FF2B5EF4-FFF2-40B4-BE49-F238E27FC236}">
              <a16:creationId xmlns:a16="http://schemas.microsoft.com/office/drawing/2014/main" id="{7EFFF7D4-D212-4DBA-8300-9119EB95F380}"/>
            </a:ext>
          </a:extLst>
        </xdr:cNvPr>
        <xdr:cNvPicPr>
          <a:picLocks noChangeAspect="1"/>
        </xdr:cNvPicPr>
      </xdr:nvPicPr>
      <xdr:blipFill>
        <a:blip xmlns:r="http://schemas.openxmlformats.org/officeDocument/2006/relationships" r:embed="rId8"/>
        <a:stretch>
          <a:fillRect/>
        </a:stretch>
      </xdr:blipFill>
      <xdr:spPr>
        <a:xfrm>
          <a:off x="40502541" y="13823576"/>
          <a:ext cx="2228571" cy="1704762"/>
        </a:xfrm>
        <a:prstGeom prst="rect">
          <a:avLst/>
        </a:prstGeom>
      </xdr:spPr>
    </xdr:pic>
    <xdr:clientData/>
  </xdr:twoCellAnchor>
  <xdr:twoCellAnchor editAs="oneCell">
    <xdr:from>
      <xdr:col>1</xdr:col>
      <xdr:colOff>1267686</xdr:colOff>
      <xdr:row>52</xdr:row>
      <xdr:rowOff>268941</xdr:rowOff>
    </xdr:from>
    <xdr:to>
      <xdr:col>3</xdr:col>
      <xdr:colOff>1125277</xdr:colOff>
      <xdr:row>52</xdr:row>
      <xdr:rowOff>1992711</xdr:rowOff>
    </xdr:to>
    <xdr:pic>
      <xdr:nvPicPr>
        <xdr:cNvPr id="59" name="Picture 58">
          <a:extLst>
            <a:ext uri="{FF2B5EF4-FFF2-40B4-BE49-F238E27FC236}">
              <a16:creationId xmlns:a16="http://schemas.microsoft.com/office/drawing/2014/main" id="{E5950058-C733-4CEB-8938-C8A444049296}"/>
            </a:ext>
          </a:extLst>
        </xdr:cNvPr>
        <xdr:cNvPicPr>
          <a:picLocks noChangeAspect="1"/>
        </xdr:cNvPicPr>
      </xdr:nvPicPr>
      <xdr:blipFill>
        <a:blip xmlns:r="http://schemas.openxmlformats.org/officeDocument/2006/relationships" r:embed="rId9"/>
        <a:stretch>
          <a:fillRect/>
        </a:stretch>
      </xdr:blipFill>
      <xdr:spPr>
        <a:xfrm>
          <a:off x="4288792" y="16181294"/>
          <a:ext cx="2403567" cy="1723770"/>
        </a:xfrm>
        <a:prstGeom prst="rect">
          <a:avLst/>
        </a:prstGeom>
      </xdr:spPr>
    </xdr:pic>
    <xdr:clientData/>
  </xdr:twoCellAnchor>
  <xdr:twoCellAnchor editAs="oneCell">
    <xdr:from>
      <xdr:col>7</xdr:col>
      <xdr:colOff>173992</xdr:colOff>
      <xdr:row>52</xdr:row>
      <xdr:rowOff>233083</xdr:rowOff>
    </xdr:from>
    <xdr:to>
      <xdr:col>9</xdr:col>
      <xdr:colOff>31583</xdr:colOff>
      <xdr:row>52</xdr:row>
      <xdr:rowOff>1956853</xdr:rowOff>
    </xdr:to>
    <xdr:pic>
      <xdr:nvPicPr>
        <xdr:cNvPr id="73" name="Picture 72">
          <a:extLst>
            <a:ext uri="{FF2B5EF4-FFF2-40B4-BE49-F238E27FC236}">
              <a16:creationId xmlns:a16="http://schemas.microsoft.com/office/drawing/2014/main" id="{E82374DF-01D5-43EA-9A7B-F4E673D5B061}"/>
            </a:ext>
          </a:extLst>
        </xdr:cNvPr>
        <xdr:cNvPicPr>
          <a:picLocks noChangeAspect="1"/>
        </xdr:cNvPicPr>
      </xdr:nvPicPr>
      <xdr:blipFill>
        <a:blip xmlns:r="http://schemas.openxmlformats.org/officeDocument/2006/relationships" r:embed="rId9"/>
        <a:stretch>
          <a:fillRect/>
        </a:stretch>
      </xdr:blipFill>
      <xdr:spPr>
        <a:xfrm>
          <a:off x="9595898" y="16145436"/>
          <a:ext cx="2403567" cy="1723770"/>
        </a:xfrm>
        <a:prstGeom prst="rect">
          <a:avLst/>
        </a:prstGeom>
      </xdr:spPr>
    </xdr:pic>
    <xdr:clientData/>
  </xdr:twoCellAnchor>
  <xdr:twoCellAnchor editAs="oneCell">
    <xdr:from>
      <xdr:col>17</xdr:col>
      <xdr:colOff>8965</xdr:colOff>
      <xdr:row>52</xdr:row>
      <xdr:rowOff>206188</xdr:rowOff>
    </xdr:from>
    <xdr:to>
      <xdr:col>18</xdr:col>
      <xdr:colOff>1130579</xdr:colOff>
      <xdr:row>52</xdr:row>
      <xdr:rowOff>1929958</xdr:rowOff>
    </xdr:to>
    <xdr:pic>
      <xdr:nvPicPr>
        <xdr:cNvPr id="74" name="Picture 73">
          <a:extLst>
            <a:ext uri="{FF2B5EF4-FFF2-40B4-BE49-F238E27FC236}">
              <a16:creationId xmlns:a16="http://schemas.microsoft.com/office/drawing/2014/main" id="{D45064C5-353C-43DD-8211-2EDADB0ED8AD}"/>
            </a:ext>
          </a:extLst>
        </xdr:cNvPr>
        <xdr:cNvPicPr>
          <a:picLocks noChangeAspect="1"/>
        </xdr:cNvPicPr>
      </xdr:nvPicPr>
      <xdr:blipFill>
        <a:blip xmlns:r="http://schemas.openxmlformats.org/officeDocument/2006/relationships" r:embed="rId9"/>
        <a:stretch>
          <a:fillRect/>
        </a:stretch>
      </xdr:blipFill>
      <xdr:spPr>
        <a:xfrm>
          <a:off x="19722353" y="16118541"/>
          <a:ext cx="2403567" cy="1723770"/>
        </a:xfrm>
        <a:prstGeom prst="rect">
          <a:avLst/>
        </a:prstGeom>
      </xdr:spPr>
    </xdr:pic>
    <xdr:clientData/>
  </xdr:twoCellAnchor>
  <xdr:twoCellAnchor editAs="oneCell">
    <xdr:from>
      <xdr:col>22</xdr:col>
      <xdr:colOff>179294</xdr:colOff>
      <xdr:row>52</xdr:row>
      <xdr:rowOff>233082</xdr:rowOff>
    </xdr:from>
    <xdr:to>
      <xdr:col>24</xdr:col>
      <xdr:colOff>18955</xdr:colOff>
      <xdr:row>52</xdr:row>
      <xdr:rowOff>1956852</xdr:rowOff>
    </xdr:to>
    <xdr:pic>
      <xdr:nvPicPr>
        <xdr:cNvPr id="75" name="Picture 74">
          <a:extLst>
            <a:ext uri="{FF2B5EF4-FFF2-40B4-BE49-F238E27FC236}">
              <a16:creationId xmlns:a16="http://schemas.microsoft.com/office/drawing/2014/main" id="{DC7EB5CC-FF6B-47B7-A469-24A70F8C4BF2}"/>
            </a:ext>
          </a:extLst>
        </xdr:cNvPr>
        <xdr:cNvPicPr>
          <a:picLocks noChangeAspect="1"/>
        </xdr:cNvPicPr>
      </xdr:nvPicPr>
      <xdr:blipFill>
        <a:blip xmlns:r="http://schemas.openxmlformats.org/officeDocument/2006/relationships" r:embed="rId9"/>
        <a:stretch>
          <a:fillRect/>
        </a:stretch>
      </xdr:blipFill>
      <xdr:spPr>
        <a:xfrm>
          <a:off x="25047388" y="16145435"/>
          <a:ext cx="2403567" cy="1723770"/>
        </a:xfrm>
        <a:prstGeom prst="rect">
          <a:avLst/>
        </a:prstGeom>
      </xdr:spPr>
    </xdr:pic>
    <xdr:clientData/>
  </xdr:twoCellAnchor>
  <xdr:twoCellAnchor editAs="oneCell">
    <xdr:from>
      <xdr:col>27</xdr:col>
      <xdr:colOff>107576</xdr:colOff>
      <xdr:row>52</xdr:row>
      <xdr:rowOff>215152</xdr:rowOff>
    </xdr:from>
    <xdr:to>
      <xdr:col>28</xdr:col>
      <xdr:colOff>1229190</xdr:colOff>
      <xdr:row>52</xdr:row>
      <xdr:rowOff>1938922</xdr:rowOff>
    </xdr:to>
    <xdr:pic>
      <xdr:nvPicPr>
        <xdr:cNvPr id="76" name="Picture 75">
          <a:extLst>
            <a:ext uri="{FF2B5EF4-FFF2-40B4-BE49-F238E27FC236}">
              <a16:creationId xmlns:a16="http://schemas.microsoft.com/office/drawing/2014/main" id="{D666A038-50D8-46B0-BD2D-D0D0624FBD03}"/>
            </a:ext>
          </a:extLst>
        </xdr:cNvPr>
        <xdr:cNvPicPr>
          <a:picLocks noChangeAspect="1"/>
        </xdr:cNvPicPr>
      </xdr:nvPicPr>
      <xdr:blipFill>
        <a:blip xmlns:r="http://schemas.openxmlformats.org/officeDocument/2006/relationships" r:embed="rId9"/>
        <a:stretch>
          <a:fillRect/>
        </a:stretch>
      </xdr:blipFill>
      <xdr:spPr>
        <a:xfrm>
          <a:off x="30130376" y="16127505"/>
          <a:ext cx="2403567" cy="1723770"/>
        </a:xfrm>
        <a:prstGeom prst="rect">
          <a:avLst/>
        </a:prstGeom>
      </xdr:spPr>
    </xdr:pic>
    <xdr:clientData/>
  </xdr:twoCellAnchor>
  <xdr:twoCellAnchor editAs="oneCell">
    <xdr:from>
      <xdr:col>32</xdr:col>
      <xdr:colOff>242046</xdr:colOff>
      <xdr:row>52</xdr:row>
      <xdr:rowOff>224118</xdr:rowOff>
    </xdr:from>
    <xdr:to>
      <xdr:col>34</xdr:col>
      <xdr:colOff>81707</xdr:colOff>
      <xdr:row>52</xdr:row>
      <xdr:rowOff>1947888</xdr:rowOff>
    </xdr:to>
    <xdr:pic>
      <xdr:nvPicPr>
        <xdr:cNvPr id="77" name="Picture 76">
          <a:extLst>
            <a:ext uri="{FF2B5EF4-FFF2-40B4-BE49-F238E27FC236}">
              <a16:creationId xmlns:a16="http://schemas.microsoft.com/office/drawing/2014/main" id="{405C107D-E729-41AA-9573-63154AC64DC4}"/>
            </a:ext>
          </a:extLst>
        </xdr:cNvPr>
        <xdr:cNvPicPr>
          <a:picLocks noChangeAspect="1"/>
        </xdr:cNvPicPr>
      </xdr:nvPicPr>
      <xdr:blipFill>
        <a:blip xmlns:r="http://schemas.openxmlformats.org/officeDocument/2006/relationships" r:embed="rId9"/>
        <a:stretch>
          <a:fillRect/>
        </a:stretch>
      </xdr:blipFill>
      <xdr:spPr>
        <a:xfrm>
          <a:off x="35419552" y="16136471"/>
          <a:ext cx="2403567" cy="1723770"/>
        </a:xfrm>
        <a:prstGeom prst="rect">
          <a:avLst/>
        </a:prstGeom>
      </xdr:spPr>
    </xdr:pic>
    <xdr:clientData/>
  </xdr:twoCellAnchor>
  <xdr:twoCellAnchor editAs="oneCell">
    <xdr:from>
      <xdr:col>42</xdr:col>
      <xdr:colOff>89647</xdr:colOff>
      <xdr:row>52</xdr:row>
      <xdr:rowOff>242047</xdr:rowOff>
    </xdr:from>
    <xdr:to>
      <xdr:col>43</xdr:col>
      <xdr:colOff>1211261</xdr:colOff>
      <xdr:row>52</xdr:row>
      <xdr:rowOff>1965817</xdr:rowOff>
    </xdr:to>
    <xdr:pic>
      <xdr:nvPicPr>
        <xdr:cNvPr id="78" name="Picture 77">
          <a:extLst>
            <a:ext uri="{FF2B5EF4-FFF2-40B4-BE49-F238E27FC236}">
              <a16:creationId xmlns:a16="http://schemas.microsoft.com/office/drawing/2014/main" id="{AC90CD3A-56C6-48B6-BC91-E8F1FDBBADB9}"/>
            </a:ext>
          </a:extLst>
        </xdr:cNvPr>
        <xdr:cNvPicPr>
          <a:picLocks noChangeAspect="1"/>
        </xdr:cNvPicPr>
      </xdr:nvPicPr>
      <xdr:blipFill>
        <a:blip xmlns:r="http://schemas.openxmlformats.org/officeDocument/2006/relationships" r:embed="rId9"/>
        <a:stretch>
          <a:fillRect/>
        </a:stretch>
      </xdr:blipFill>
      <xdr:spPr>
        <a:xfrm>
          <a:off x="45576565" y="16154400"/>
          <a:ext cx="2403567" cy="1723770"/>
        </a:xfrm>
        <a:prstGeom prst="rect">
          <a:avLst/>
        </a:prstGeom>
      </xdr:spPr>
    </xdr:pic>
    <xdr:clientData/>
  </xdr:twoCellAnchor>
  <xdr:twoCellAnchor editAs="oneCell">
    <xdr:from>
      <xdr:col>47</xdr:col>
      <xdr:colOff>224117</xdr:colOff>
      <xdr:row>52</xdr:row>
      <xdr:rowOff>242047</xdr:rowOff>
    </xdr:from>
    <xdr:to>
      <xdr:col>49</xdr:col>
      <xdr:colOff>63778</xdr:colOff>
      <xdr:row>52</xdr:row>
      <xdr:rowOff>1965817</xdr:rowOff>
    </xdr:to>
    <xdr:pic>
      <xdr:nvPicPr>
        <xdr:cNvPr id="80" name="Picture 79">
          <a:extLst>
            <a:ext uri="{FF2B5EF4-FFF2-40B4-BE49-F238E27FC236}">
              <a16:creationId xmlns:a16="http://schemas.microsoft.com/office/drawing/2014/main" id="{5AE3F553-13CA-4BD4-8A56-45A52DC3E034}"/>
            </a:ext>
          </a:extLst>
        </xdr:cNvPr>
        <xdr:cNvPicPr>
          <a:picLocks noChangeAspect="1"/>
        </xdr:cNvPicPr>
      </xdr:nvPicPr>
      <xdr:blipFill>
        <a:blip xmlns:r="http://schemas.openxmlformats.org/officeDocument/2006/relationships" r:embed="rId9"/>
        <a:stretch>
          <a:fillRect/>
        </a:stretch>
      </xdr:blipFill>
      <xdr:spPr>
        <a:xfrm>
          <a:off x="50874705" y="16154400"/>
          <a:ext cx="2403567" cy="1723770"/>
        </a:xfrm>
        <a:prstGeom prst="rect">
          <a:avLst/>
        </a:prstGeom>
      </xdr:spPr>
    </xdr:pic>
    <xdr:clientData/>
  </xdr:twoCellAnchor>
  <xdr:twoCellAnchor editAs="oneCell">
    <xdr:from>
      <xdr:col>12</xdr:col>
      <xdr:colOff>215152</xdr:colOff>
      <xdr:row>52</xdr:row>
      <xdr:rowOff>268940</xdr:rowOff>
    </xdr:from>
    <xdr:to>
      <xdr:col>13</xdr:col>
      <xdr:colOff>1251728</xdr:colOff>
      <xdr:row>52</xdr:row>
      <xdr:rowOff>1936375</xdr:rowOff>
    </xdr:to>
    <xdr:pic>
      <xdr:nvPicPr>
        <xdr:cNvPr id="82" name="Picture 81">
          <a:extLst>
            <a:ext uri="{FF2B5EF4-FFF2-40B4-BE49-F238E27FC236}">
              <a16:creationId xmlns:a16="http://schemas.microsoft.com/office/drawing/2014/main" id="{6A41315A-C982-4D6E-984F-A4C2AD952847}"/>
            </a:ext>
          </a:extLst>
        </xdr:cNvPr>
        <xdr:cNvPicPr>
          <a:picLocks noChangeAspect="1"/>
        </xdr:cNvPicPr>
      </xdr:nvPicPr>
      <xdr:blipFill>
        <a:blip xmlns:r="http://schemas.openxmlformats.org/officeDocument/2006/relationships" r:embed="rId10"/>
        <a:stretch>
          <a:fillRect/>
        </a:stretch>
      </xdr:blipFill>
      <xdr:spPr>
        <a:xfrm>
          <a:off x="14773834" y="16181293"/>
          <a:ext cx="2318529" cy="1667435"/>
        </a:xfrm>
        <a:prstGeom prst="rect">
          <a:avLst/>
        </a:prstGeom>
      </xdr:spPr>
    </xdr:pic>
    <xdr:clientData/>
  </xdr:twoCellAnchor>
  <xdr:twoCellAnchor editAs="oneCell">
    <xdr:from>
      <xdr:col>37</xdr:col>
      <xdr:colOff>89647</xdr:colOff>
      <xdr:row>52</xdr:row>
      <xdr:rowOff>268939</xdr:rowOff>
    </xdr:from>
    <xdr:to>
      <xdr:col>38</xdr:col>
      <xdr:colOff>1096706</xdr:colOff>
      <xdr:row>52</xdr:row>
      <xdr:rowOff>1919519</xdr:rowOff>
    </xdr:to>
    <xdr:pic>
      <xdr:nvPicPr>
        <xdr:cNvPr id="63" name="Picture 62">
          <a:extLst>
            <a:ext uri="{FF2B5EF4-FFF2-40B4-BE49-F238E27FC236}">
              <a16:creationId xmlns:a16="http://schemas.microsoft.com/office/drawing/2014/main" id="{E46DD491-8B5C-46CC-8FFA-D9BAA3ED9DD5}"/>
            </a:ext>
          </a:extLst>
        </xdr:cNvPr>
        <xdr:cNvPicPr>
          <a:picLocks noChangeAspect="1"/>
        </xdr:cNvPicPr>
      </xdr:nvPicPr>
      <xdr:blipFill>
        <a:blip xmlns:r="http://schemas.openxmlformats.org/officeDocument/2006/relationships" r:embed="rId11"/>
        <a:stretch>
          <a:fillRect/>
        </a:stretch>
      </xdr:blipFill>
      <xdr:spPr>
        <a:xfrm>
          <a:off x="40421859" y="16181292"/>
          <a:ext cx="2289012" cy="1650580"/>
        </a:xfrm>
        <a:prstGeom prst="rect">
          <a:avLst/>
        </a:prstGeom>
      </xdr:spPr>
    </xdr:pic>
    <xdr:clientData/>
  </xdr:twoCellAnchor>
  <xdr:twoCellAnchor editAs="oneCell">
    <xdr:from>
      <xdr:col>52</xdr:col>
      <xdr:colOff>111884</xdr:colOff>
      <xdr:row>52</xdr:row>
      <xdr:rowOff>233082</xdr:rowOff>
    </xdr:from>
    <xdr:to>
      <xdr:col>53</xdr:col>
      <xdr:colOff>1272430</xdr:colOff>
      <xdr:row>52</xdr:row>
      <xdr:rowOff>1954306</xdr:rowOff>
    </xdr:to>
    <xdr:pic>
      <xdr:nvPicPr>
        <xdr:cNvPr id="64" name="Picture 63">
          <a:extLst>
            <a:ext uri="{FF2B5EF4-FFF2-40B4-BE49-F238E27FC236}">
              <a16:creationId xmlns:a16="http://schemas.microsoft.com/office/drawing/2014/main" id="{EE8262B0-17FD-4313-84B8-DE5A6714B85A}"/>
            </a:ext>
          </a:extLst>
        </xdr:cNvPr>
        <xdr:cNvPicPr>
          <a:picLocks noChangeAspect="1"/>
        </xdr:cNvPicPr>
      </xdr:nvPicPr>
      <xdr:blipFill>
        <a:blip xmlns:r="http://schemas.openxmlformats.org/officeDocument/2006/relationships" r:embed="rId12"/>
        <a:stretch>
          <a:fillRect/>
        </a:stretch>
      </xdr:blipFill>
      <xdr:spPr>
        <a:xfrm>
          <a:off x="55926143" y="16145435"/>
          <a:ext cx="2442499" cy="17212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60960</xdr:colOff>
          <xdr:row>50</xdr:row>
          <xdr:rowOff>60960</xdr:rowOff>
        </xdr:from>
        <xdr:to>
          <xdr:col>4</xdr:col>
          <xdr:colOff>1135380</xdr:colOff>
          <xdr:row>50</xdr:row>
          <xdr:rowOff>1478280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50</xdr:row>
          <xdr:rowOff>60960</xdr:rowOff>
        </xdr:from>
        <xdr:to>
          <xdr:col>9</xdr:col>
          <xdr:colOff>998220</xdr:colOff>
          <xdr:row>50</xdr:row>
          <xdr:rowOff>1112520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50</xdr:row>
          <xdr:rowOff>60960</xdr:rowOff>
        </xdr:from>
        <xdr:to>
          <xdr:col>14</xdr:col>
          <xdr:colOff>594360</xdr:colOff>
          <xdr:row>50</xdr:row>
          <xdr:rowOff>1295400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50</xdr:row>
          <xdr:rowOff>60960</xdr:rowOff>
        </xdr:from>
        <xdr:to>
          <xdr:col>19</xdr:col>
          <xdr:colOff>1135380</xdr:colOff>
          <xdr:row>50</xdr:row>
          <xdr:rowOff>1478280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7</xdr:col>
      <xdr:colOff>197224</xdr:colOff>
      <xdr:row>50</xdr:row>
      <xdr:rowOff>1649509</xdr:rowOff>
    </xdr:from>
    <xdr:to>
      <xdr:col>8</xdr:col>
      <xdr:colOff>919725</xdr:colOff>
      <xdr:row>50</xdr:row>
      <xdr:rowOff>3354271</xdr:rowOff>
    </xdr:to>
    <xdr:pic>
      <xdr:nvPicPr>
        <xdr:cNvPr id="14" name="Picture 13">
          <a:extLst>
            <a:ext uri="{FF2B5EF4-FFF2-40B4-BE49-F238E27FC236}">
              <a16:creationId xmlns:a16="http://schemas.microsoft.com/office/drawing/2014/main" id="{286A0592-F3AE-4B59-B125-EE43336191F6}"/>
            </a:ext>
          </a:extLst>
        </xdr:cNvPr>
        <xdr:cNvPicPr>
          <a:picLocks noChangeAspect="1"/>
        </xdr:cNvPicPr>
      </xdr:nvPicPr>
      <xdr:blipFill>
        <a:blip xmlns:r="http://schemas.openxmlformats.org/officeDocument/2006/relationships" r:embed="rId1"/>
        <a:stretch>
          <a:fillRect/>
        </a:stretch>
      </xdr:blipFill>
      <xdr:spPr>
        <a:xfrm>
          <a:off x="9717742" y="13644285"/>
          <a:ext cx="2228571" cy="1704762"/>
        </a:xfrm>
        <a:prstGeom prst="rect">
          <a:avLst/>
        </a:prstGeom>
      </xdr:spPr>
    </xdr:pic>
    <xdr:clientData/>
  </xdr:twoCellAnchor>
  <xdr:twoCellAnchor editAs="oneCell">
    <xdr:from>
      <xdr:col>12</xdr:col>
      <xdr:colOff>53789</xdr:colOff>
      <xdr:row>50</xdr:row>
      <xdr:rowOff>1640541</xdr:rowOff>
    </xdr:from>
    <xdr:to>
      <xdr:col>13</xdr:col>
      <xdr:colOff>848007</xdr:colOff>
      <xdr:row>50</xdr:row>
      <xdr:rowOff>3345303</xdr:rowOff>
    </xdr:to>
    <xdr:pic>
      <xdr:nvPicPr>
        <xdr:cNvPr id="16" name="Picture 15">
          <a:extLst>
            <a:ext uri="{FF2B5EF4-FFF2-40B4-BE49-F238E27FC236}">
              <a16:creationId xmlns:a16="http://schemas.microsoft.com/office/drawing/2014/main" id="{B657FB24-6405-45C9-AC65-16389350FCC3}"/>
            </a:ext>
          </a:extLst>
        </xdr:cNvPr>
        <xdr:cNvPicPr>
          <a:picLocks noChangeAspect="1"/>
        </xdr:cNvPicPr>
      </xdr:nvPicPr>
      <xdr:blipFill>
        <a:blip xmlns:r="http://schemas.openxmlformats.org/officeDocument/2006/relationships" r:embed="rId1"/>
        <a:stretch>
          <a:fillRect/>
        </a:stretch>
      </xdr:blipFill>
      <xdr:spPr>
        <a:xfrm>
          <a:off x="15114495" y="13635317"/>
          <a:ext cx="2228571" cy="1704762"/>
        </a:xfrm>
        <a:prstGeom prst="rect">
          <a:avLst/>
        </a:prstGeom>
      </xdr:spPr>
    </xdr:pic>
    <xdr:clientData/>
  </xdr:twoCellAnchor>
  <xdr:twoCellAnchor editAs="oneCell">
    <xdr:from>
      <xdr:col>17</xdr:col>
      <xdr:colOff>125506</xdr:colOff>
      <xdr:row>50</xdr:row>
      <xdr:rowOff>1613647</xdr:rowOff>
    </xdr:from>
    <xdr:to>
      <xdr:col>18</xdr:col>
      <xdr:colOff>1072124</xdr:colOff>
      <xdr:row>50</xdr:row>
      <xdr:rowOff>3318409</xdr:rowOff>
    </xdr:to>
    <xdr:pic>
      <xdr:nvPicPr>
        <xdr:cNvPr id="2" name="Picture 1">
          <a:extLst>
            <a:ext uri="{FF2B5EF4-FFF2-40B4-BE49-F238E27FC236}">
              <a16:creationId xmlns:a16="http://schemas.microsoft.com/office/drawing/2014/main" id="{2C9ED4BD-E6CC-4E3D-9289-313B10C2A168}"/>
            </a:ext>
          </a:extLst>
        </xdr:cNvPr>
        <xdr:cNvPicPr>
          <a:picLocks noChangeAspect="1"/>
        </xdr:cNvPicPr>
      </xdr:nvPicPr>
      <xdr:blipFill>
        <a:blip xmlns:r="http://schemas.openxmlformats.org/officeDocument/2006/relationships" r:embed="rId2"/>
        <a:stretch>
          <a:fillRect/>
        </a:stretch>
      </xdr:blipFill>
      <xdr:spPr>
        <a:xfrm>
          <a:off x="20493318" y="13608423"/>
          <a:ext cx="2228571" cy="1704762"/>
        </a:xfrm>
        <a:prstGeom prst="rect">
          <a:avLst/>
        </a:prstGeom>
      </xdr:spPr>
    </xdr:pic>
    <xdr:clientData/>
  </xdr:twoCellAnchor>
  <xdr:twoCellAnchor editAs="oneCell">
    <xdr:from>
      <xdr:col>2</xdr:col>
      <xdr:colOff>71719</xdr:colOff>
      <xdr:row>50</xdr:row>
      <xdr:rowOff>1640544</xdr:rowOff>
    </xdr:from>
    <xdr:to>
      <xdr:col>3</xdr:col>
      <xdr:colOff>1018337</xdr:colOff>
      <xdr:row>50</xdr:row>
      <xdr:rowOff>3345306</xdr:rowOff>
    </xdr:to>
    <xdr:pic>
      <xdr:nvPicPr>
        <xdr:cNvPr id="4" name="Picture 3">
          <a:extLst>
            <a:ext uri="{FF2B5EF4-FFF2-40B4-BE49-F238E27FC236}">
              <a16:creationId xmlns:a16="http://schemas.microsoft.com/office/drawing/2014/main" id="{362C48AF-6C2A-4A74-A9B5-47783C9A2BE8}"/>
            </a:ext>
          </a:extLst>
        </xdr:cNvPr>
        <xdr:cNvPicPr>
          <a:picLocks noChangeAspect="1"/>
        </xdr:cNvPicPr>
      </xdr:nvPicPr>
      <xdr:blipFill>
        <a:blip xmlns:r="http://schemas.openxmlformats.org/officeDocument/2006/relationships" r:embed="rId3"/>
        <a:stretch>
          <a:fillRect/>
        </a:stretch>
      </xdr:blipFill>
      <xdr:spPr>
        <a:xfrm>
          <a:off x="4437531" y="13635320"/>
          <a:ext cx="2228571" cy="1704762"/>
        </a:xfrm>
        <a:prstGeom prst="rect">
          <a:avLst/>
        </a:prstGeom>
      </xdr:spPr>
    </xdr:pic>
    <xdr:clientData/>
  </xdr:twoCellAnchor>
  <xdr:twoCellAnchor editAs="oneCell">
    <xdr:from>
      <xdr:col>12</xdr:col>
      <xdr:colOff>161364</xdr:colOff>
      <xdr:row>52</xdr:row>
      <xdr:rowOff>349624</xdr:rowOff>
    </xdr:from>
    <xdr:to>
      <xdr:col>13</xdr:col>
      <xdr:colOff>968188</xdr:colOff>
      <xdr:row>52</xdr:row>
      <xdr:rowOff>1900517</xdr:rowOff>
    </xdr:to>
    <xdr:pic>
      <xdr:nvPicPr>
        <xdr:cNvPr id="22" name="Picture 21">
          <a:extLst>
            <a:ext uri="{FF2B5EF4-FFF2-40B4-BE49-F238E27FC236}">
              <a16:creationId xmlns:a16="http://schemas.microsoft.com/office/drawing/2014/main" id="{A0838034-2E17-4ACE-8EA2-1D112B0CE46A}"/>
            </a:ext>
          </a:extLst>
        </xdr:cNvPr>
        <xdr:cNvPicPr/>
      </xdr:nvPicPr>
      <xdr:blipFill>
        <a:blip xmlns:r="http://schemas.openxmlformats.org/officeDocument/2006/relationships" r:embed="rId4"/>
        <a:stretch>
          <a:fillRect/>
        </a:stretch>
      </xdr:blipFill>
      <xdr:spPr>
        <a:xfrm>
          <a:off x="15222070" y="16073718"/>
          <a:ext cx="2241177" cy="1550893"/>
        </a:xfrm>
        <a:prstGeom prst="rect">
          <a:avLst/>
        </a:prstGeom>
      </xdr:spPr>
    </xdr:pic>
    <xdr:clientData/>
  </xdr:twoCellAnchor>
  <xdr:twoCellAnchor editAs="oneCell">
    <xdr:from>
      <xdr:col>17</xdr:col>
      <xdr:colOff>340659</xdr:colOff>
      <xdr:row>52</xdr:row>
      <xdr:rowOff>313765</xdr:rowOff>
    </xdr:from>
    <xdr:to>
      <xdr:col>18</xdr:col>
      <xdr:colOff>1265049</xdr:colOff>
      <xdr:row>52</xdr:row>
      <xdr:rowOff>1896092</xdr:rowOff>
    </xdr:to>
    <xdr:pic>
      <xdr:nvPicPr>
        <xdr:cNvPr id="23" name="Picture 22">
          <a:extLst>
            <a:ext uri="{FF2B5EF4-FFF2-40B4-BE49-F238E27FC236}">
              <a16:creationId xmlns:a16="http://schemas.microsoft.com/office/drawing/2014/main" id="{CEAB2DB5-6F8D-441D-BDDC-CF8203F5B5CF}"/>
            </a:ext>
          </a:extLst>
        </xdr:cNvPr>
        <xdr:cNvPicPr>
          <a:picLocks noChangeAspect="1"/>
        </xdr:cNvPicPr>
      </xdr:nvPicPr>
      <xdr:blipFill>
        <a:blip xmlns:r="http://schemas.openxmlformats.org/officeDocument/2006/relationships" r:embed="rId5"/>
        <a:stretch>
          <a:fillRect/>
        </a:stretch>
      </xdr:blipFill>
      <xdr:spPr>
        <a:xfrm>
          <a:off x="20708471" y="16037859"/>
          <a:ext cx="2206343" cy="1582327"/>
        </a:xfrm>
        <a:prstGeom prst="rect">
          <a:avLst/>
        </a:prstGeom>
      </xdr:spPr>
    </xdr:pic>
    <xdr:clientData/>
  </xdr:twoCellAnchor>
  <xdr:twoCellAnchor editAs="oneCell">
    <xdr:from>
      <xdr:col>2</xdr:col>
      <xdr:colOff>94128</xdr:colOff>
      <xdr:row>52</xdr:row>
      <xdr:rowOff>242045</xdr:rowOff>
    </xdr:from>
    <xdr:to>
      <xdr:col>3</xdr:col>
      <xdr:colOff>1062402</xdr:colOff>
      <xdr:row>52</xdr:row>
      <xdr:rowOff>1864658</xdr:rowOff>
    </xdr:to>
    <xdr:pic>
      <xdr:nvPicPr>
        <xdr:cNvPr id="9" name="Picture 8">
          <a:extLst>
            <a:ext uri="{FF2B5EF4-FFF2-40B4-BE49-F238E27FC236}">
              <a16:creationId xmlns:a16="http://schemas.microsoft.com/office/drawing/2014/main" id="{D48DC3B3-6E4D-48CC-BF2F-98668E80038F}"/>
            </a:ext>
          </a:extLst>
        </xdr:cNvPr>
        <xdr:cNvPicPr>
          <a:picLocks noChangeAspect="1"/>
        </xdr:cNvPicPr>
      </xdr:nvPicPr>
      <xdr:blipFill>
        <a:blip xmlns:r="http://schemas.openxmlformats.org/officeDocument/2006/relationships" r:embed="rId6"/>
        <a:stretch>
          <a:fillRect/>
        </a:stretch>
      </xdr:blipFill>
      <xdr:spPr>
        <a:xfrm>
          <a:off x="4459940" y="15966139"/>
          <a:ext cx="2250227" cy="1622613"/>
        </a:xfrm>
        <a:prstGeom prst="rect">
          <a:avLst/>
        </a:prstGeom>
      </xdr:spPr>
    </xdr:pic>
    <xdr:clientData/>
  </xdr:twoCellAnchor>
  <xdr:twoCellAnchor editAs="oneCell">
    <xdr:from>
      <xdr:col>7</xdr:col>
      <xdr:colOff>304800</xdr:colOff>
      <xdr:row>52</xdr:row>
      <xdr:rowOff>206188</xdr:rowOff>
    </xdr:from>
    <xdr:to>
      <xdr:col>8</xdr:col>
      <xdr:colOff>1089735</xdr:colOff>
      <xdr:row>52</xdr:row>
      <xdr:rowOff>1864660</xdr:rowOff>
    </xdr:to>
    <xdr:pic>
      <xdr:nvPicPr>
        <xdr:cNvPr id="19" name="Picture 18">
          <a:extLst>
            <a:ext uri="{FF2B5EF4-FFF2-40B4-BE49-F238E27FC236}">
              <a16:creationId xmlns:a16="http://schemas.microsoft.com/office/drawing/2014/main" id="{46F5AA4B-9B7F-4136-8D03-19382F9E5A05}"/>
            </a:ext>
          </a:extLst>
        </xdr:cNvPr>
        <xdr:cNvPicPr>
          <a:picLocks noChangeAspect="1"/>
        </xdr:cNvPicPr>
      </xdr:nvPicPr>
      <xdr:blipFill>
        <a:blip xmlns:r="http://schemas.openxmlformats.org/officeDocument/2006/relationships" r:embed="rId7"/>
        <a:stretch>
          <a:fillRect/>
        </a:stretch>
      </xdr:blipFill>
      <xdr:spPr>
        <a:xfrm>
          <a:off x="9825318" y="15930282"/>
          <a:ext cx="2291005" cy="16584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50</xdr:row>
          <xdr:rowOff>60960</xdr:rowOff>
        </xdr:from>
        <xdr:to>
          <xdr:col>7</xdr:col>
          <xdr:colOff>1432560</xdr:colOff>
          <xdr:row>50</xdr:row>
          <xdr:rowOff>1478280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50</xdr:row>
          <xdr:rowOff>60960</xdr:rowOff>
        </xdr:from>
        <xdr:to>
          <xdr:col>12</xdr:col>
          <xdr:colOff>1165860</xdr:colOff>
          <xdr:row>50</xdr:row>
          <xdr:rowOff>1295400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50</xdr:row>
          <xdr:rowOff>60960</xdr:rowOff>
        </xdr:from>
        <xdr:to>
          <xdr:col>3</xdr:col>
          <xdr:colOff>1432560</xdr:colOff>
          <xdr:row>50</xdr:row>
          <xdr:rowOff>1478280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1165412</xdr:colOff>
      <xdr:row>50</xdr:row>
      <xdr:rowOff>1649507</xdr:rowOff>
    </xdr:from>
    <xdr:to>
      <xdr:col>3</xdr:col>
      <xdr:colOff>292195</xdr:colOff>
      <xdr:row>50</xdr:row>
      <xdr:rowOff>3354269</xdr:rowOff>
    </xdr:to>
    <xdr:pic>
      <xdr:nvPicPr>
        <xdr:cNvPr id="12" name="Picture 11">
          <a:extLst>
            <a:ext uri="{FF2B5EF4-FFF2-40B4-BE49-F238E27FC236}">
              <a16:creationId xmlns:a16="http://schemas.microsoft.com/office/drawing/2014/main" id="{5E571B14-7AEE-4699-8835-6E83BB5741C2}"/>
            </a:ext>
          </a:extLst>
        </xdr:cNvPr>
        <xdr:cNvPicPr>
          <a:picLocks noChangeAspect="1"/>
        </xdr:cNvPicPr>
      </xdr:nvPicPr>
      <xdr:blipFill>
        <a:blip xmlns:r="http://schemas.openxmlformats.org/officeDocument/2006/relationships" r:embed="rId1"/>
        <a:stretch>
          <a:fillRect/>
        </a:stretch>
      </xdr:blipFill>
      <xdr:spPr>
        <a:xfrm>
          <a:off x="4365812" y="13984942"/>
          <a:ext cx="2228571" cy="1704762"/>
        </a:xfrm>
        <a:prstGeom prst="rect">
          <a:avLst/>
        </a:prstGeom>
      </xdr:spPr>
    </xdr:pic>
    <xdr:clientData/>
  </xdr:twoCellAnchor>
  <xdr:twoCellAnchor editAs="oneCell">
    <xdr:from>
      <xdr:col>5</xdr:col>
      <xdr:colOff>1192306</xdr:colOff>
      <xdr:row>50</xdr:row>
      <xdr:rowOff>1676400</xdr:rowOff>
    </xdr:from>
    <xdr:to>
      <xdr:col>7</xdr:col>
      <xdr:colOff>319088</xdr:colOff>
      <xdr:row>50</xdr:row>
      <xdr:rowOff>3381162</xdr:rowOff>
    </xdr:to>
    <xdr:pic>
      <xdr:nvPicPr>
        <xdr:cNvPr id="2" name="Picture 1">
          <a:extLst>
            <a:ext uri="{FF2B5EF4-FFF2-40B4-BE49-F238E27FC236}">
              <a16:creationId xmlns:a16="http://schemas.microsoft.com/office/drawing/2014/main" id="{B51B319C-C717-4F1E-9790-38C1DB2F0C74}"/>
            </a:ext>
          </a:extLst>
        </xdr:cNvPr>
        <xdr:cNvPicPr>
          <a:picLocks noChangeAspect="1"/>
        </xdr:cNvPicPr>
      </xdr:nvPicPr>
      <xdr:blipFill>
        <a:blip xmlns:r="http://schemas.openxmlformats.org/officeDocument/2006/relationships" r:embed="rId2"/>
        <a:stretch>
          <a:fillRect/>
        </a:stretch>
      </xdr:blipFill>
      <xdr:spPr>
        <a:xfrm>
          <a:off x="9072282" y="14011835"/>
          <a:ext cx="2228571" cy="1704762"/>
        </a:xfrm>
        <a:prstGeom prst="rect">
          <a:avLst/>
        </a:prstGeom>
      </xdr:spPr>
    </xdr:pic>
    <xdr:clientData/>
  </xdr:twoCellAnchor>
  <xdr:twoCellAnchor editAs="oneCell">
    <xdr:from>
      <xdr:col>10</xdr:col>
      <xdr:colOff>179295</xdr:colOff>
      <xdr:row>50</xdr:row>
      <xdr:rowOff>1685365</xdr:rowOff>
    </xdr:from>
    <xdr:to>
      <xdr:col>11</xdr:col>
      <xdr:colOff>1134878</xdr:colOff>
      <xdr:row>50</xdr:row>
      <xdr:rowOff>3390127</xdr:rowOff>
    </xdr:to>
    <xdr:pic>
      <xdr:nvPicPr>
        <xdr:cNvPr id="5" name="Picture 4">
          <a:extLst>
            <a:ext uri="{FF2B5EF4-FFF2-40B4-BE49-F238E27FC236}">
              <a16:creationId xmlns:a16="http://schemas.microsoft.com/office/drawing/2014/main" id="{F78AF44A-40E7-47DC-9E24-8D205B81BBB7}"/>
            </a:ext>
          </a:extLst>
        </xdr:cNvPr>
        <xdr:cNvPicPr>
          <a:picLocks noChangeAspect="1"/>
        </xdr:cNvPicPr>
      </xdr:nvPicPr>
      <xdr:blipFill>
        <a:blip xmlns:r="http://schemas.openxmlformats.org/officeDocument/2006/relationships" r:embed="rId2"/>
        <a:stretch>
          <a:fillRect/>
        </a:stretch>
      </xdr:blipFill>
      <xdr:spPr>
        <a:xfrm>
          <a:off x="14011836" y="14020800"/>
          <a:ext cx="2228571" cy="1704762"/>
        </a:xfrm>
        <a:prstGeom prst="rect">
          <a:avLst/>
        </a:prstGeom>
      </xdr:spPr>
    </xdr:pic>
    <xdr:clientData/>
  </xdr:twoCellAnchor>
  <xdr:twoCellAnchor editAs="oneCell">
    <xdr:from>
      <xdr:col>1</xdr:col>
      <xdr:colOff>1120588</xdr:colOff>
      <xdr:row>52</xdr:row>
      <xdr:rowOff>224118</xdr:rowOff>
    </xdr:from>
    <xdr:to>
      <xdr:col>3</xdr:col>
      <xdr:colOff>259977</xdr:colOff>
      <xdr:row>52</xdr:row>
      <xdr:rowOff>1775011</xdr:rowOff>
    </xdr:to>
    <xdr:pic>
      <xdr:nvPicPr>
        <xdr:cNvPr id="17" name="Picture 16">
          <a:extLst>
            <a:ext uri="{FF2B5EF4-FFF2-40B4-BE49-F238E27FC236}">
              <a16:creationId xmlns:a16="http://schemas.microsoft.com/office/drawing/2014/main" id="{E90C8D8C-1D70-4616-9649-9A187281B010}"/>
            </a:ext>
          </a:extLst>
        </xdr:cNvPr>
        <xdr:cNvPicPr/>
      </xdr:nvPicPr>
      <xdr:blipFill>
        <a:blip xmlns:r="http://schemas.openxmlformats.org/officeDocument/2006/relationships" r:embed="rId3"/>
        <a:stretch>
          <a:fillRect/>
        </a:stretch>
      </xdr:blipFill>
      <xdr:spPr>
        <a:xfrm>
          <a:off x="4320988" y="16306800"/>
          <a:ext cx="2241177" cy="1550893"/>
        </a:xfrm>
        <a:prstGeom prst="rect">
          <a:avLst/>
        </a:prstGeom>
      </xdr:spPr>
    </xdr:pic>
    <xdr:clientData/>
  </xdr:twoCellAnchor>
  <xdr:twoCellAnchor editAs="oneCell">
    <xdr:from>
      <xdr:col>5</xdr:col>
      <xdr:colOff>1329508</xdr:colOff>
      <xdr:row>52</xdr:row>
      <xdr:rowOff>224117</xdr:rowOff>
    </xdr:from>
    <xdr:to>
      <xdr:col>7</xdr:col>
      <xdr:colOff>360480</xdr:colOff>
      <xdr:row>52</xdr:row>
      <xdr:rowOff>1757952</xdr:rowOff>
    </xdr:to>
    <xdr:pic>
      <xdr:nvPicPr>
        <xdr:cNvPr id="14" name="Picture 13">
          <a:extLst>
            <a:ext uri="{FF2B5EF4-FFF2-40B4-BE49-F238E27FC236}">
              <a16:creationId xmlns:a16="http://schemas.microsoft.com/office/drawing/2014/main" id="{0ECF949B-D532-4816-80CD-C34A1C930EF1}"/>
            </a:ext>
          </a:extLst>
        </xdr:cNvPr>
        <xdr:cNvPicPr>
          <a:picLocks noChangeAspect="1"/>
        </xdr:cNvPicPr>
      </xdr:nvPicPr>
      <xdr:blipFill>
        <a:blip xmlns:r="http://schemas.openxmlformats.org/officeDocument/2006/relationships" r:embed="rId4"/>
        <a:stretch>
          <a:fillRect/>
        </a:stretch>
      </xdr:blipFill>
      <xdr:spPr>
        <a:xfrm>
          <a:off x="9209484" y="16306799"/>
          <a:ext cx="2132761" cy="1533835"/>
        </a:xfrm>
        <a:prstGeom prst="rect">
          <a:avLst/>
        </a:prstGeom>
      </xdr:spPr>
    </xdr:pic>
    <xdr:clientData/>
  </xdr:twoCellAnchor>
  <xdr:twoCellAnchor editAs="oneCell">
    <xdr:from>
      <xdr:col>10</xdr:col>
      <xdr:colOff>217885</xdr:colOff>
      <xdr:row>52</xdr:row>
      <xdr:rowOff>340659</xdr:rowOff>
    </xdr:from>
    <xdr:to>
      <xdr:col>11</xdr:col>
      <xdr:colOff>1077658</xdr:colOff>
      <xdr:row>52</xdr:row>
      <xdr:rowOff>1874494</xdr:rowOff>
    </xdr:to>
    <xdr:pic>
      <xdr:nvPicPr>
        <xdr:cNvPr id="20" name="Picture 19">
          <a:extLst>
            <a:ext uri="{FF2B5EF4-FFF2-40B4-BE49-F238E27FC236}">
              <a16:creationId xmlns:a16="http://schemas.microsoft.com/office/drawing/2014/main" id="{842BB8FD-C444-48A6-9B16-77E164D64D3C}"/>
            </a:ext>
          </a:extLst>
        </xdr:cNvPr>
        <xdr:cNvPicPr>
          <a:picLocks noChangeAspect="1"/>
        </xdr:cNvPicPr>
      </xdr:nvPicPr>
      <xdr:blipFill>
        <a:blip xmlns:r="http://schemas.openxmlformats.org/officeDocument/2006/relationships" r:embed="rId4"/>
        <a:stretch>
          <a:fillRect/>
        </a:stretch>
      </xdr:blipFill>
      <xdr:spPr>
        <a:xfrm>
          <a:off x="14050426" y="16423341"/>
          <a:ext cx="2132761" cy="15338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60960</xdr:colOff>
          <xdr:row>47</xdr:row>
          <xdr:rowOff>60960</xdr:rowOff>
        </xdr:from>
        <xdr:to>
          <xdr:col>4</xdr:col>
          <xdr:colOff>1049319</xdr:colOff>
          <xdr:row>47</xdr:row>
          <xdr:rowOff>1295400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47</xdr:row>
          <xdr:rowOff>60960</xdr:rowOff>
        </xdr:from>
        <xdr:to>
          <xdr:col>9</xdr:col>
          <xdr:colOff>1165860</xdr:colOff>
          <xdr:row>47</xdr:row>
          <xdr:rowOff>1295400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47</xdr:row>
          <xdr:rowOff>60960</xdr:rowOff>
        </xdr:from>
        <xdr:to>
          <xdr:col>14</xdr:col>
          <xdr:colOff>1165860</xdr:colOff>
          <xdr:row>47</xdr:row>
          <xdr:rowOff>1295400</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107576</xdr:colOff>
      <xdr:row>47</xdr:row>
      <xdr:rowOff>1568824</xdr:rowOff>
    </xdr:from>
    <xdr:to>
      <xdr:col>3</xdr:col>
      <xdr:colOff>1063159</xdr:colOff>
      <xdr:row>47</xdr:row>
      <xdr:rowOff>3273586</xdr:rowOff>
    </xdr:to>
    <xdr:pic>
      <xdr:nvPicPr>
        <xdr:cNvPr id="11" name="Picture 10">
          <a:extLst>
            <a:ext uri="{FF2B5EF4-FFF2-40B4-BE49-F238E27FC236}">
              <a16:creationId xmlns:a16="http://schemas.microsoft.com/office/drawing/2014/main" id="{966D836E-A857-4D66-A7F7-81C487016110}"/>
            </a:ext>
          </a:extLst>
        </xdr:cNvPr>
        <xdr:cNvPicPr>
          <a:picLocks noChangeAspect="1"/>
        </xdr:cNvPicPr>
      </xdr:nvPicPr>
      <xdr:blipFill>
        <a:blip xmlns:r="http://schemas.openxmlformats.org/officeDocument/2006/relationships" r:embed="rId1"/>
        <a:stretch>
          <a:fillRect/>
        </a:stretch>
      </xdr:blipFill>
      <xdr:spPr>
        <a:xfrm>
          <a:off x="4580964" y="11537577"/>
          <a:ext cx="2228571" cy="1704762"/>
        </a:xfrm>
        <a:prstGeom prst="rect">
          <a:avLst/>
        </a:prstGeom>
      </xdr:spPr>
    </xdr:pic>
    <xdr:clientData/>
  </xdr:twoCellAnchor>
  <xdr:twoCellAnchor editAs="oneCell">
    <xdr:from>
      <xdr:col>7</xdr:col>
      <xdr:colOff>215153</xdr:colOff>
      <xdr:row>47</xdr:row>
      <xdr:rowOff>1631577</xdr:rowOff>
    </xdr:from>
    <xdr:to>
      <xdr:col>8</xdr:col>
      <xdr:colOff>1170735</xdr:colOff>
      <xdr:row>47</xdr:row>
      <xdr:rowOff>3336339</xdr:rowOff>
    </xdr:to>
    <xdr:pic>
      <xdr:nvPicPr>
        <xdr:cNvPr id="13" name="Picture 12">
          <a:extLst>
            <a:ext uri="{FF2B5EF4-FFF2-40B4-BE49-F238E27FC236}">
              <a16:creationId xmlns:a16="http://schemas.microsoft.com/office/drawing/2014/main" id="{11EF7763-7190-4B49-9F30-090F9B15580A}"/>
            </a:ext>
          </a:extLst>
        </xdr:cNvPr>
        <xdr:cNvPicPr>
          <a:picLocks noChangeAspect="1"/>
        </xdr:cNvPicPr>
      </xdr:nvPicPr>
      <xdr:blipFill>
        <a:blip xmlns:r="http://schemas.openxmlformats.org/officeDocument/2006/relationships" r:embed="rId1"/>
        <a:stretch>
          <a:fillRect/>
        </a:stretch>
      </xdr:blipFill>
      <xdr:spPr>
        <a:xfrm>
          <a:off x="9807388" y="11600330"/>
          <a:ext cx="2228571" cy="1704762"/>
        </a:xfrm>
        <a:prstGeom prst="rect">
          <a:avLst/>
        </a:prstGeom>
      </xdr:spPr>
    </xdr:pic>
    <xdr:clientData/>
  </xdr:twoCellAnchor>
  <xdr:twoCellAnchor editAs="oneCell">
    <xdr:from>
      <xdr:col>12</xdr:col>
      <xdr:colOff>44823</xdr:colOff>
      <xdr:row>47</xdr:row>
      <xdr:rowOff>1604686</xdr:rowOff>
    </xdr:from>
    <xdr:to>
      <xdr:col>13</xdr:col>
      <xdr:colOff>1000406</xdr:colOff>
      <xdr:row>47</xdr:row>
      <xdr:rowOff>3309448</xdr:rowOff>
    </xdr:to>
    <xdr:pic>
      <xdr:nvPicPr>
        <xdr:cNvPr id="15" name="Picture 14">
          <a:extLst>
            <a:ext uri="{FF2B5EF4-FFF2-40B4-BE49-F238E27FC236}">
              <a16:creationId xmlns:a16="http://schemas.microsoft.com/office/drawing/2014/main" id="{FFB7F20E-D2A4-48DB-B216-76BF79A10A97}"/>
            </a:ext>
          </a:extLst>
        </xdr:cNvPr>
        <xdr:cNvPicPr>
          <a:picLocks noChangeAspect="1"/>
        </xdr:cNvPicPr>
      </xdr:nvPicPr>
      <xdr:blipFill>
        <a:blip xmlns:r="http://schemas.openxmlformats.org/officeDocument/2006/relationships" r:embed="rId1"/>
        <a:stretch>
          <a:fillRect/>
        </a:stretch>
      </xdr:blipFill>
      <xdr:spPr>
        <a:xfrm>
          <a:off x="14755905" y="11573439"/>
          <a:ext cx="2228571" cy="1704762"/>
        </a:xfrm>
        <a:prstGeom prst="rect">
          <a:avLst/>
        </a:prstGeom>
      </xdr:spPr>
    </xdr:pic>
    <xdr:clientData/>
  </xdr:twoCellAnchor>
  <xdr:twoCellAnchor editAs="oneCell">
    <xdr:from>
      <xdr:col>2</xdr:col>
      <xdr:colOff>62753</xdr:colOff>
      <xdr:row>49</xdr:row>
      <xdr:rowOff>233083</xdr:rowOff>
    </xdr:from>
    <xdr:to>
      <xdr:col>3</xdr:col>
      <xdr:colOff>1030942</xdr:colOff>
      <xdr:row>49</xdr:row>
      <xdr:rowOff>1783976</xdr:rowOff>
    </xdr:to>
    <xdr:pic>
      <xdr:nvPicPr>
        <xdr:cNvPr id="18" name="Picture 17">
          <a:extLst>
            <a:ext uri="{FF2B5EF4-FFF2-40B4-BE49-F238E27FC236}">
              <a16:creationId xmlns:a16="http://schemas.microsoft.com/office/drawing/2014/main" id="{DD1578EA-FCF3-432A-A4A4-6C1EFF5E62D1}"/>
            </a:ext>
          </a:extLst>
        </xdr:cNvPr>
        <xdr:cNvPicPr/>
      </xdr:nvPicPr>
      <xdr:blipFill>
        <a:blip xmlns:r="http://schemas.openxmlformats.org/officeDocument/2006/relationships" r:embed="rId2"/>
        <a:stretch>
          <a:fillRect/>
        </a:stretch>
      </xdr:blipFill>
      <xdr:spPr>
        <a:xfrm>
          <a:off x="4536141" y="13949083"/>
          <a:ext cx="2241177" cy="1550893"/>
        </a:xfrm>
        <a:prstGeom prst="rect">
          <a:avLst/>
        </a:prstGeom>
      </xdr:spPr>
    </xdr:pic>
    <xdr:clientData/>
  </xdr:twoCellAnchor>
  <xdr:twoCellAnchor editAs="oneCell">
    <xdr:from>
      <xdr:col>7</xdr:col>
      <xdr:colOff>188259</xdr:colOff>
      <xdr:row>49</xdr:row>
      <xdr:rowOff>206188</xdr:rowOff>
    </xdr:from>
    <xdr:to>
      <xdr:col>8</xdr:col>
      <xdr:colOff>1156447</xdr:colOff>
      <xdr:row>49</xdr:row>
      <xdr:rowOff>1757081</xdr:rowOff>
    </xdr:to>
    <xdr:pic>
      <xdr:nvPicPr>
        <xdr:cNvPr id="19" name="Picture 18">
          <a:extLst>
            <a:ext uri="{FF2B5EF4-FFF2-40B4-BE49-F238E27FC236}">
              <a16:creationId xmlns:a16="http://schemas.microsoft.com/office/drawing/2014/main" id="{C982789C-AEF1-43FA-99D3-961469756A8A}"/>
            </a:ext>
          </a:extLst>
        </xdr:cNvPr>
        <xdr:cNvPicPr/>
      </xdr:nvPicPr>
      <xdr:blipFill>
        <a:blip xmlns:r="http://schemas.openxmlformats.org/officeDocument/2006/relationships" r:embed="rId2"/>
        <a:stretch>
          <a:fillRect/>
        </a:stretch>
      </xdr:blipFill>
      <xdr:spPr>
        <a:xfrm>
          <a:off x="9897035" y="13922188"/>
          <a:ext cx="2241177" cy="1550893"/>
        </a:xfrm>
        <a:prstGeom prst="rect">
          <a:avLst/>
        </a:prstGeom>
      </xdr:spPr>
    </xdr:pic>
    <xdr:clientData/>
  </xdr:twoCellAnchor>
  <xdr:twoCellAnchor editAs="oneCell">
    <xdr:from>
      <xdr:col>11</xdr:col>
      <xdr:colOff>1183341</xdr:colOff>
      <xdr:row>49</xdr:row>
      <xdr:rowOff>242047</xdr:rowOff>
    </xdr:from>
    <xdr:to>
      <xdr:col>13</xdr:col>
      <xdr:colOff>878541</xdr:colOff>
      <xdr:row>49</xdr:row>
      <xdr:rowOff>1792940</xdr:rowOff>
    </xdr:to>
    <xdr:pic>
      <xdr:nvPicPr>
        <xdr:cNvPr id="20" name="Picture 19">
          <a:extLst>
            <a:ext uri="{FF2B5EF4-FFF2-40B4-BE49-F238E27FC236}">
              <a16:creationId xmlns:a16="http://schemas.microsoft.com/office/drawing/2014/main" id="{ADC31E22-A2B6-4705-A281-1F707AE8D42C}"/>
            </a:ext>
          </a:extLst>
        </xdr:cNvPr>
        <xdr:cNvPicPr/>
      </xdr:nvPicPr>
      <xdr:blipFill>
        <a:blip xmlns:r="http://schemas.openxmlformats.org/officeDocument/2006/relationships" r:embed="rId2"/>
        <a:stretch>
          <a:fillRect/>
        </a:stretch>
      </xdr:blipFill>
      <xdr:spPr>
        <a:xfrm>
          <a:off x="14737976" y="13958047"/>
          <a:ext cx="2241177" cy="15508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60960</xdr:colOff>
          <xdr:row>44</xdr:row>
          <xdr:rowOff>60960</xdr:rowOff>
        </xdr:from>
        <xdr:to>
          <xdr:col>4</xdr:col>
          <xdr:colOff>1135380</xdr:colOff>
          <xdr:row>44</xdr:row>
          <xdr:rowOff>1112520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44</xdr:row>
          <xdr:rowOff>60960</xdr:rowOff>
        </xdr:from>
        <xdr:to>
          <xdr:col>9</xdr:col>
          <xdr:colOff>1135380</xdr:colOff>
          <xdr:row>44</xdr:row>
          <xdr:rowOff>1112520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44</xdr:row>
          <xdr:rowOff>60960</xdr:rowOff>
        </xdr:from>
        <xdr:to>
          <xdr:col>14</xdr:col>
          <xdr:colOff>1211580</xdr:colOff>
          <xdr:row>44</xdr:row>
          <xdr:rowOff>1112520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430305</xdr:colOff>
      <xdr:row>47</xdr:row>
      <xdr:rowOff>98612</xdr:rowOff>
    </xdr:from>
    <xdr:to>
      <xdr:col>3</xdr:col>
      <xdr:colOff>983438</xdr:colOff>
      <xdr:row>47</xdr:row>
      <xdr:rowOff>1616015</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
        <a:stretch>
          <a:fillRect/>
        </a:stretch>
      </xdr:blipFill>
      <xdr:spPr>
        <a:xfrm>
          <a:off x="4939552" y="16701247"/>
          <a:ext cx="1835086" cy="1517403"/>
        </a:xfrm>
        <a:prstGeom prst="rect">
          <a:avLst/>
        </a:prstGeom>
      </xdr:spPr>
    </xdr:pic>
    <xdr:clientData/>
  </xdr:twoCellAnchor>
  <xdr:twoCellAnchor editAs="oneCell">
    <xdr:from>
      <xdr:col>7</xdr:col>
      <xdr:colOff>457199</xdr:colOff>
      <xdr:row>47</xdr:row>
      <xdr:rowOff>107576</xdr:rowOff>
    </xdr:from>
    <xdr:to>
      <xdr:col>8</xdr:col>
      <xdr:colOff>1010332</xdr:colOff>
      <xdr:row>47</xdr:row>
      <xdr:rowOff>1624979</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stretch>
          <a:fillRect/>
        </a:stretch>
      </xdr:blipFill>
      <xdr:spPr>
        <a:xfrm>
          <a:off x="10130117" y="16710211"/>
          <a:ext cx="1835086" cy="1517403"/>
        </a:xfrm>
        <a:prstGeom prst="rect">
          <a:avLst/>
        </a:prstGeom>
      </xdr:spPr>
    </xdr:pic>
    <xdr:clientData/>
  </xdr:twoCellAnchor>
  <xdr:twoCellAnchor editAs="oneCell">
    <xdr:from>
      <xdr:col>12</xdr:col>
      <xdr:colOff>385482</xdr:colOff>
      <xdr:row>47</xdr:row>
      <xdr:rowOff>98611</xdr:rowOff>
    </xdr:from>
    <xdr:to>
      <xdr:col>13</xdr:col>
      <xdr:colOff>1019297</xdr:colOff>
      <xdr:row>47</xdr:row>
      <xdr:rowOff>1616014</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a:stretch>
          <a:fillRect/>
        </a:stretch>
      </xdr:blipFill>
      <xdr:spPr>
        <a:xfrm>
          <a:off x="15222070" y="16701246"/>
          <a:ext cx="1835086" cy="1517403"/>
        </a:xfrm>
        <a:prstGeom prst="rect">
          <a:avLst/>
        </a:prstGeom>
      </xdr:spPr>
    </xdr:pic>
    <xdr:clientData/>
  </xdr:twoCellAnchor>
  <xdr:twoCellAnchor editAs="oneCell">
    <xdr:from>
      <xdr:col>2</xdr:col>
      <xdr:colOff>259976</xdr:colOff>
      <xdr:row>44</xdr:row>
      <xdr:rowOff>1613651</xdr:rowOff>
    </xdr:from>
    <xdr:to>
      <xdr:col>3</xdr:col>
      <xdr:colOff>1263266</xdr:colOff>
      <xdr:row>44</xdr:row>
      <xdr:rowOff>3361765</xdr:rowOff>
    </xdr:to>
    <xdr:pic>
      <xdr:nvPicPr>
        <xdr:cNvPr id="11" name="Picture 10">
          <a:extLst>
            <a:ext uri="{FF2B5EF4-FFF2-40B4-BE49-F238E27FC236}">
              <a16:creationId xmlns:a16="http://schemas.microsoft.com/office/drawing/2014/main" id="{418C4F49-E963-486B-BA6D-84919A5F8012}"/>
            </a:ext>
          </a:extLst>
        </xdr:cNvPr>
        <xdr:cNvPicPr>
          <a:picLocks noChangeAspect="1"/>
        </xdr:cNvPicPr>
      </xdr:nvPicPr>
      <xdr:blipFill>
        <a:blip xmlns:r="http://schemas.openxmlformats.org/officeDocument/2006/relationships" r:embed="rId2"/>
        <a:stretch>
          <a:fillRect/>
        </a:stretch>
      </xdr:blipFill>
      <xdr:spPr>
        <a:xfrm>
          <a:off x="4769223" y="12290616"/>
          <a:ext cx="2285243" cy="1748114"/>
        </a:xfrm>
        <a:prstGeom prst="rect">
          <a:avLst/>
        </a:prstGeom>
      </xdr:spPr>
    </xdr:pic>
    <xdr:clientData/>
  </xdr:twoCellAnchor>
  <xdr:twoCellAnchor editAs="oneCell">
    <xdr:from>
      <xdr:col>7</xdr:col>
      <xdr:colOff>376516</xdr:colOff>
      <xdr:row>44</xdr:row>
      <xdr:rowOff>1658471</xdr:rowOff>
    </xdr:from>
    <xdr:to>
      <xdr:col>9</xdr:col>
      <xdr:colOff>41181</xdr:colOff>
      <xdr:row>44</xdr:row>
      <xdr:rowOff>3363233</xdr:rowOff>
    </xdr:to>
    <xdr:pic>
      <xdr:nvPicPr>
        <xdr:cNvPr id="15" name="Picture 14">
          <a:extLst>
            <a:ext uri="{FF2B5EF4-FFF2-40B4-BE49-F238E27FC236}">
              <a16:creationId xmlns:a16="http://schemas.microsoft.com/office/drawing/2014/main" id="{B0578C8A-C485-4ABB-B190-3A95A9448E48}"/>
            </a:ext>
          </a:extLst>
        </xdr:cNvPr>
        <xdr:cNvPicPr>
          <a:picLocks noChangeAspect="1"/>
        </xdr:cNvPicPr>
      </xdr:nvPicPr>
      <xdr:blipFill>
        <a:blip xmlns:r="http://schemas.openxmlformats.org/officeDocument/2006/relationships" r:embed="rId2"/>
        <a:stretch>
          <a:fillRect/>
        </a:stretch>
      </xdr:blipFill>
      <xdr:spPr>
        <a:xfrm>
          <a:off x="10049434" y="12335436"/>
          <a:ext cx="2228571" cy="1704762"/>
        </a:xfrm>
        <a:prstGeom prst="rect">
          <a:avLst/>
        </a:prstGeom>
      </xdr:spPr>
    </xdr:pic>
    <xdr:clientData/>
  </xdr:twoCellAnchor>
  <xdr:twoCellAnchor editAs="oneCell">
    <xdr:from>
      <xdr:col>12</xdr:col>
      <xdr:colOff>80681</xdr:colOff>
      <xdr:row>44</xdr:row>
      <xdr:rowOff>1649507</xdr:rowOff>
    </xdr:from>
    <xdr:to>
      <xdr:col>13</xdr:col>
      <xdr:colOff>1107981</xdr:colOff>
      <xdr:row>44</xdr:row>
      <xdr:rowOff>3354269</xdr:rowOff>
    </xdr:to>
    <xdr:pic>
      <xdr:nvPicPr>
        <xdr:cNvPr id="16" name="Picture 15">
          <a:extLst>
            <a:ext uri="{FF2B5EF4-FFF2-40B4-BE49-F238E27FC236}">
              <a16:creationId xmlns:a16="http://schemas.microsoft.com/office/drawing/2014/main" id="{83F6CECE-0ED0-4FCE-B0C9-727DE9D9DAEF}"/>
            </a:ext>
          </a:extLst>
        </xdr:cNvPr>
        <xdr:cNvPicPr>
          <a:picLocks noChangeAspect="1"/>
        </xdr:cNvPicPr>
      </xdr:nvPicPr>
      <xdr:blipFill>
        <a:blip xmlns:r="http://schemas.openxmlformats.org/officeDocument/2006/relationships" r:embed="rId2"/>
        <a:stretch>
          <a:fillRect/>
        </a:stretch>
      </xdr:blipFill>
      <xdr:spPr>
        <a:xfrm>
          <a:off x="14917269" y="12326472"/>
          <a:ext cx="2228571" cy="1704762"/>
        </a:xfrm>
        <a:prstGeom prst="rect">
          <a:avLst/>
        </a:prstGeom>
      </xdr:spPr>
    </xdr:pic>
    <xdr:clientData/>
  </xdr:twoCellAnchor>
  <xdr:twoCellAnchor editAs="oneCell">
    <xdr:from>
      <xdr:col>2</xdr:col>
      <xdr:colOff>125506</xdr:colOff>
      <xdr:row>46</xdr:row>
      <xdr:rowOff>134469</xdr:rowOff>
    </xdr:from>
    <xdr:to>
      <xdr:col>3</xdr:col>
      <xdr:colOff>1247120</xdr:colOff>
      <xdr:row>46</xdr:row>
      <xdr:rowOff>1858239</xdr:rowOff>
    </xdr:to>
    <xdr:pic>
      <xdr:nvPicPr>
        <xdr:cNvPr id="20" name="Picture 19">
          <a:extLst>
            <a:ext uri="{FF2B5EF4-FFF2-40B4-BE49-F238E27FC236}">
              <a16:creationId xmlns:a16="http://schemas.microsoft.com/office/drawing/2014/main" id="{9CA2F863-EBC3-476A-B009-43FA7FAC96E3}"/>
            </a:ext>
          </a:extLst>
        </xdr:cNvPr>
        <xdr:cNvPicPr>
          <a:picLocks noChangeAspect="1"/>
        </xdr:cNvPicPr>
      </xdr:nvPicPr>
      <xdr:blipFill>
        <a:blip xmlns:r="http://schemas.openxmlformats.org/officeDocument/2006/relationships" r:embed="rId3"/>
        <a:stretch>
          <a:fillRect/>
        </a:stretch>
      </xdr:blipFill>
      <xdr:spPr>
        <a:xfrm>
          <a:off x="4634753" y="14540751"/>
          <a:ext cx="2403567" cy="1723770"/>
        </a:xfrm>
        <a:prstGeom prst="rect">
          <a:avLst/>
        </a:prstGeom>
      </xdr:spPr>
    </xdr:pic>
    <xdr:clientData/>
  </xdr:twoCellAnchor>
  <xdr:twoCellAnchor editAs="oneCell">
    <xdr:from>
      <xdr:col>7</xdr:col>
      <xdr:colOff>367553</xdr:colOff>
      <xdr:row>46</xdr:row>
      <xdr:rowOff>107576</xdr:rowOff>
    </xdr:from>
    <xdr:to>
      <xdr:col>9</xdr:col>
      <xdr:colOff>207214</xdr:colOff>
      <xdr:row>46</xdr:row>
      <xdr:rowOff>1831346</xdr:rowOff>
    </xdr:to>
    <xdr:pic>
      <xdr:nvPicPr>
        <xdr:cNvPr id="21" name="Picture 20">
          <a:extLst>
            <a:ext uri="{FF2B5EF4-FFF2-40B4-BE49-F238E27FC236}">
              <a16:creationId xmlns:a16="http://schemas.microsoft.com/office/drawing/2014/main" id="{8DBB1E9E-FA95-4B9A-ADF7-5F0D43D25A4E}"/>
            </a:ext>
          </a:extLst>
        </xdr:cNvPr>
        <xdr:cNvPicPr>
          <a:picLocks noChangeAspect="1"/>
        </xdr:cNvPicPr>
      </xdr:nvPicPr>
      <xdr:blipFill>
        <a:blip xmlns:r="http://schemas.openxmlformats.org/officeDocument/2006/relationships" r:embed="rId3"/>
        <a:stretch>
          <a:fillRect/>
        </a:stretch>
      </xdr:blipFill>
      <xdr:spPr>
        <a:xfrm>
          <a:off x="10040471" y="14513858"/>
          <a:ext cx="2403567" cy="1723770"/>
        </a:xfrm>
        <a:prstGeom prst="rect">
          <a:avLst/>
        </a:prstGeom>
      </xdr:spPr>
    </xdr:pic>
    <xdr:clientData/>
  </xdr:twoCellAnchor>
  <xdr:twoCellAnchor editAs="oneCell">
    <xdr:from>
      <xdr:col>12</xdr:col>
      <xdr:colOff>26894</xdr:colOff>
      <xdr:row>46</xdr:row>
      <xdr:rowOff>107577</xdr:rowOff>
    </xdr:from>
    <xdr:to>
      <xdr:col>13</xdr:col>
      <xdr:colOff>1229190</xdr:colOff>
      <xdr:row>46</xdr:row>
      <xdr:rowOff>1831347</xdr:rowOff>
    </xdr:to>
    <xdr:pic>
      <xdr:nvPicPr>
        <xdr:cNvPr id="22" name="Picture 21">
          <a:extLst>
            <a:ext uri="{FF2B5EF4-FFF2-40B4-BE49-F238E27FC236}">
              <a16:creationId xmlns:a16="http://schemas.microsoft.com/office/drawing/2014/main" id="{7C5D46B5-C9FE-4561-B394-DBCA578295DD}"/>
            </a:ext>
          </a:extLst>
        </xdr:cNvPr>
        <xdr:cNvPicPr>
          <a:picLocks noChangeAspect="1"/>
        </xdr:cNvPicPr>
      </xdr:nvPicPr>
      <xdr:blipFill>
        <a:blip xmlns:r="http://schemas.openxmlformats.org/officeDocument/2006/relationships" r:embed="rId3"/>
        <a:stretch>
          <a:fillRect/>
        </a:stretch>
      </xdr:blipFill>
      <xdr:spPr>
        <a:xfrm>
          <a:off x="14863482" y="14513859"/>
          <a:ext cx="2403567" cy="17237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Microsoft_Word_97_-_2003_Document2.doc"/><Relationship Id="rId13" Type="http://schemas.openxmlformats.org/officeDocument/2006/relationships/image" Target="../media/image5.emf"/><Relationship Id="rId18" Type="http://schemas.openxmlformats.org/officeDocument/2006/relationships/oleObject" Target="../embeddings/Microsoft_Word_97_-_2003_Document7.doc"/><Relationship Id="rId26" Type="http://schemas.openxmlformats.org/officeDocument/2006/relationships/oleObject" Target="../embeddings/Microsoft_Word_97_-_2003_Document11.doc"/><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oleObject" Target="../embeddings/Microsoft_Word_97_-_2003_Document4.doc"/><Relationship Id="rId17" Type="http://schemas.openxmlformats.org/officeDocument/2006/relationships/image" Target="../media/image7.e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oleObject" Target="../embeddings/Microsoft_Word_97_-_2003_Document6.doc"/><Relationship Id="rId20" Type="http://schemas.openxmlformats.org/officeDocument/2006/relationships/oleObject" Target="../embeddings/Microsoft_Word_97_-_2003_Document8.doc"/><Relationship Id="rId29" Type="http://schemas.openxmlformats.org/officeDocument/2006/relationships/image" Target="../media/image13.emf"/><Relationship Id="rId1" Type="http://schemas.openxmlformats.org/officeDocument/2006/relationships/printerSettings" Target="../printerSettings/printerSettings1.bin"/><Relationship Id="rId6" Type="http://schemas.openxmlformats.org/officeDocument/2006/relationships/oleObject" Target="../embeddings/Microsoft_Word_97_-_2003_Document1.doc"/><Relationship Id="rId11" Type="http://schemas.openxmlformats.org/officeDocument/2006/relationships/image" Target="../media/image4.emf"/><Relationship Id="rId24" Type="http://schemas.openxmlformats.org/officeDocument/2006/relationships/oleObject" Target="../embeddings/Microsoft_Word_97_-_2003_Document10.doc"/><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package" Target="../embeddings/Microsoft_Word_Document.docx"/><Relationship Id="rId10" Type="http://schemas.openxmlformats.org/officeDocument/2006/relationships/oleObject" Target="../embeddings/Microsoft_Word_97_-_2003_Document3.doc"/><Relationship Id="rId19" Type="http://schemas.openxmlformats.org/officeDocument/2006/relationships/image" Target="../media/image8.emf"/><Relationship Id="rId4" Type="http://schemas.openxmlformats.org/officeDocument/2006/relationships/oleObject" Target="../embeddings/Microsoft_Word_97_-_2003_Document.doc"/><Relationship Id="rId9" Type="http://schemas.openxmlformats.org/officeDocument/2006/relationships/image" Target="../media/image3.emf"/><Relationship Id="rId14" Type="http://schemas.openxmlformats.org/officeDocument/2006/relationships/oleObject" Target="../embeddings/Microsoft_Word_97_-_2003_Document5.doc"/><Relationship Id="rId22" Type="http://schemas.openxmlformats.org/officeDocument/2006/relationships/oleObject" Target="../embeddings/Microsoft_Word_97_-_2003_Document9.doc"/><Relationship Id="rId27" Type="http://schemas.openxmlformats.org/officeDocument/2006/relationships/image" Target="../media/image12.emf"/></Relationships>
</file>

<file path=xl/worksheets/_rels/sheet2.xml.rels><?xml version="1.0" encoding="UTF-8" standalone="yes"?>
<Relationships xmlns="http://schemas.openxmlformats.org/package/2006/relationships"><Relationship Id="rId8" Type="http://schemas.openxmlformats.org/officeDocument/2006/relationships/oleObject" Target="../embeddings/Microsoft_Word_97_-_2003_Document14.doc"/><Relationship Id="rId13" Type="http://schemas.openxmlformats.org/officeDocument/2006/relationships/image" Target="../media/image21.emf"/><Relationship Id="rId18" Type="http://schemas.openxmlformats.org/officeDocument/2006/relationships/oleObject" Target="../embeddings/Microsoft_Word_97_-_2003_Document19.doc"/><Relationship Id="rId3" Type="http://schemas.openxmlformats.org/officeDocument/2006/relationships/vmlDrawing" Target="../drawings/vmlDrawing2.vml"/><Relationship Id="rId21" Type="http://schemas.openxmlformats.org/officeDocument/2006/relationships/image" Target="../media/image25.emf"/><Relationship Id="rId7" Type="http://schemas.openxmlformats.org/officeDocument/2006/relationships/image" Target="../media/image18.emf"/><Relationship Id="rId12" Type="http://schemas.openxmlformats.org/officeDocument/2006/relationships/oleObject" Target="../embeddings/Microsoft_Word_97_-_2003_Document16.doc"/><Relationship Id="rId17" Type="http://schemas.openxmlformats.org/officeDocument/2006/relationships/image" Target="../media/image23.emf"/><Relationship Id="rId25" Type="http://schemas.openxmlformats.org/officeDocument/2006/relationships/image" Target="../media/image27.emf"/><Relationship Id="rId2" Type="http://schemas.openxmlformats.org/officeDocument/2006/relationships/drawing" Target="../drawings/drawing2.xml"/><Relationship Id="rId16" Type="http://schemas.openxmlformats.org/officeDocument/2006/relationships/oleObject" Target="../embeddings/Microsoft_Word_97_-_2003_Document18.doc"/><Relationship Id="rId20" Type="http://schemas.openxmlformats.org/officeDocument/2006/relationships/oleObject" Target="../embeddings/Microsoft_Word_97_-_2003_Document20.doc"/><Relationship Id="rId1" Type="http://schemas.openxmlformats.org/officeDocument/2006/relationships/printerSettings" Target="../printerSettings/printerSettings2.bin"/><Relationship Id="rId6" Type="http://schemas.openxmlformats.org/officeDocument/2006/relationships/oleObject" Target="../embeddings/Microsoft_Word_97_-_2003_Document13.doc"/><Relationship Id="rId11" Type="http://schemas.openxmlformats.org/officeDocument/2006/relationships/image" Target="../media/image20.emf"/><Relationship Id="rId24" Type="http://schemas.openxmlformats.org/officeDocument/2006/relationships/oleObject" Target="../embeddings/Microsoft_Word_97_-_2003_Document22.doc"/><Relationship Id="rId5" Type="http://schemas.openxmlformats.org/officeDocument/2006/relationships/image" Target="../media/image17.emf"/><Relationship Id="rId15" Type="http://schemas.openxmlformats.org/officeDocument/2006/relationships/image" Target="../media/image22.emf"/><Relationship Id="rId23" Type="http://schemas.openxmlformats.org/officeDocument/2006/relationships/image" Target="../media/image26.emf"/><Relationship Id="rId10" Type="http://schemas.openxmlformats.org/officeDocument/2006/relationships/oleObject" Target="../embeddings/Microsoft_Word_97_-_2003_Document15.doc"/><Relationship Id="rId19" Type="http://schemas.openxmlformats.org/officeDocument/2006/relationships/image" Target="../media/image24.emf"/><Relationship Id="rId4" Type="http://schemas.openxmlformats.org/officeDocument/2006/relationships/oleObject" Target="../embeddings/Microsoft_Word_97_-_2003_Document12.doc"/><Relationship Id="rId9" Type="http://schemas.openxmlformats.org/officeDocument/2006/relationships/image" Target="../media/image19.emf"/><Relationship Id="rId14" Type="http://schemas.openxmlformats.org/officeDocument/2006/relationships/oleObject" Target="../embeddings/Microsoft_Word_97_-_2003_Document17.doc"/><Relationship Id="rId22" Type="http://schemas.openxmlformats.org/officeDocument/2006/relationships/oleObject" Target="../embeddings/Microsoft_Word_97_-_2003_Document21.doc"/></Relationships>
</file>

<file path=xl/worksheets/_rels/sheet3.xml.rels><?xml version="1.0" encoding="UTF-8" standalone="yes"?>
<Relationships xmlns="http://schemas.openxmlformats.org/package/2006/relationships"><Relationship Id="rId8" Type="http://schemas.openxmlformats.org/officeDocument/2006/relationships/oleObject" Target="../embeddings/Microsoft_Word_97_-_2003_Document25.doc"/><Relationship Id="rId3" Type="http://schemas.openxmlformats.org/officeDocument/2006/relationships/vmlDrawing" Target="../drawings/vmlDrawing3.vml"/><Relationship Id="rId7" Type="http://schemas.openxmlformats.org/officeDocument/2006/relationships/image" Target="../media/image41.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Microsoft_Word_97_-_2003_Document24.doc"/><Relationship Id="rId11" Type="http://schemas.openxmlformats.org/officeDocument/2006/relationships/image" Target="../media/image43.emf"/><Relationship Id="rId5" Type="http://schemas.openxmlformats.org/officeDocument/2006/relationships/image" Target="../media/image40.emf"/><Relationship Id="rId10" Type="http://schemas.openxmlformats.org/officeDocument/2006/relationships/oleObject" Target="../embeddings/Microsoft_Word_97_-_2003_Document26.doc"/><Relationship Id="rId4" Type="http://schemas.openxmlformats.org/officeDocument/2006/relationships/oleObject" Target="../embeddings/Microsoft_Word_97_-_2003_Document23.doc"/><Relationship Id="rId9" Type="http://schemas.openxmlformats.org/officeDocument/2006/relationships/image" Target="../media/image42.emf"/></Relationships>
</file>

<file path=xl/worksheets/_rels/sheet4.xml.rels><?xml version="1.0" encoding="UTF-8" standalone="yes"?>
<Relationships xmlns="http://schemas.openxmlformats.org/package/2006/relationships"><Relationship Id="rId8" Type="http://schemas.openxmlformats.org/officeDocument/2006/relationships/oleObject" Target="../embeddings/Microsoft_Word_97_-_2003_Document29.doc"/><Relationship Id="rId3" Type="http://schemas.openxmlformats.org/officeDocument/2006/relationships/vmlDrawing" Target="../drawings/vmlDrawing4.vml"/><Relationship Id="rId7" Type="http://schemas.openxmlformats.org/officeDocument/2006/relationships/image" Target="../media/image46.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Microsoft_Word_97_-_2003_Document28.doc"/><Relationship Id="rId5" Type="http://schemas.openxmlformats.org/officeDocument/2006/relationships/image" Target="../media/image45.emf"/><Relationship Id="rId4" Type="http://schemas.openxmlformats.org/officeDocument/2006/relationships/oleObject" Target="../embeddings/Microsoft_Word_97_-_2003_Document27.doc"/><Relationship Id="rId9" Type="http://schemas.openxmlformats.org/officeDocument/2006/relationships/image" Target="../media/image47.emf"/></Relationships>
</file>

<file path=xl/worksheets/_rels/sheet5.xml.rels><?xml version="1.0" encoding="UTF-8" standalone="yes"?>
<Relationships xmlns="http://schemas.openxmlformats.org/package/2006/relationships"><Relationship Id="rId8" Type="http://schemas.openxmlformats.org/officeDocument/2006/relationships/oleObject" Target="../embeddings/Microsoft_Word_97_-_2003_Document32.doc"/><Relationship Id="rId3" Type="http://schemas.openxmlformats.org/officeDocument/2006/relationships/vmlDrawing" Target="../drawings/vmlDrawing5.vml"/><Relationship Id="rId7" Type="http://schemas.openxmlformats.org/officeDocument/2006/relationships/image" Target="../media/image49.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Microsoft_Word_97_-_2003_Document31.doc"/><Relationship Id="rId5" Type="http://schemas.openxmlformats.org/officeDocument/2006/relationships/image" Target="../media/image48.emf"/><Relationship Id="rId4" Type="http://schemas.openxmlformats.org/officeDocument/2006/relationships/oleObject" Target="../embeddings/Microsoft_Word_97_-_2003_Document30.doc"/><Relationship Id="rId9" Type="http://schemas.openxmlformats.org/officeDocument/2006/relationships/image" Target="../media/image50.emf"/></Relationships>
</file>

<file path=xl/worksheets/_rels/sheet6.xml.rels><?xml version="1.0" encoding="UTF-8" standalone="yes"?>
<Relationships xmlns="http://schemas.openxmlformats.org/package/2006/relationships"><Relationship Id="rId8" Type="http://schemas.openxmlformats.org/officeDocument/2006/relationships/oleObject" Target="../embeddings/Microsoft_Word_97_-_2003_Document35.doc"/><Relationship Id="rId3" Type="http://schemas.openxmlformats.org/officeDocument/2006/relationships/vmlDrawing" Target="../drawings/vmlDrawing6.vml"/><Relationship Id="rId7" Type="http://schemas.openxmlformats.org/officeDocument/2006/relationships/image" Target="../media/image52.emf"/><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Microsoft_Word_97_-_2003_Document34.doc"/><Relationship Id="rId5" Type="http://schemas.openxmlformats.org/officeDocument/2006/relationships/image" Target="../media/image51.emf"/><Relationship Id="rId4" Type="http://schemas.openxmlformats.org/officeDocument/2006/relationships/oleObject" Target="../embeddings/Microsoft_Word_97_-_2003_Document33.doc"/></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M181"/>
  <sheetViews>
    <sheetView showGridLines="0" tabSelected="1" zoomScale="85" zoomScaleNormal="85" workbookViewId="0">
      <selection activeCell="A5" sqref="A5"/>
    </sheetView>
  </sheetViews>
  <sheetFormatPr defaultColWidth="9.109375" defaultRowHeight="13.2" x14ac:dyDescent="0.3"/>
  <cols>
    <col min="1" max="1" width="45" style="92" customWidth="1"/>
    <col min="2" max="5" width="18.6640625" style="92" customWidth="1"/>
    <col min="6" max="6" width="0.44140625" style="93" customWidth="1"/>
    <col min="7" max="10" width="18.6640625" style="92" customWidth="1"/>
    <col min="11" max="11" width="0.44140625" style="93" customWidth="1"/>
    <col min="12" max="15" width="18.6640625" style="92" customWidth="1"/>
    <col min="16" max="16" width="0.44140625" style="93" customWidth="1"/>
    <col min="17" max="20" width="18.6640625" style="92" customWidth="1"/>
    <col min="21" max="21" width="0.44140625" style="93" customWidth="1"/>
    <col min="22" max="25" width="18.6640625" style="92" customWidth="1"/>
    <col min="26" max="26" width="0.44140625" style="93" customWidth="1"/>
    <col min="27" max="30" width="18.6640625" style="92" customWidth="1"/>
    <col min="31" max="31" width="0.44140625" style="92" customWidth="1"/>
    <col min="32" max="33" width="18.6640625" style="92" customWidth="1"/>
    <col min="34" max="35" width="18.6640625" style="94" customWidth="1"/>
    <col min="36" max="36" width="0.44140625" style="94" customWidth="1"/>
    <col min="37" max="40" width="18.6640625" style="92" customWidth="1"/>
    <col min="41" max="41" width="0.44140625" style="92" customWidth="1"/>
    <col min="42" max="45" width="18.6640625" style="92" customWidth="1"/>
    <col min="46" max="46" width="0.44140625" style="92" customWidth="1"/>
    <col min="47" max="50" width="18.6640625" style="92" customWidth="1"/>
    <col min="51" max="51" width="0.44140625" style="92" customWidth="1"/>
    <col min="52" max="55" width="18.6640625" style="95" customWidth="1"/>
    <col min="56" max="56" width="0.44140625" style="92" customWidth="1"/>
    <col min="57" max="60" width="18.6640625" style="92" customWidth="1"/>
    <col min="61" max="61" width="0.44140625" style="2" customWidth="1"/>
    <col min="62" max="65" width="18.6640625" style="92" customWidth="1"/>
    <col min="66" max="16384" width="9.109375" style="2"/>
  </cols>
  <sheetData>
    <row r="1" spans="1:65" ht="15" customHeight="1" x14ac:dyDescent="0.25">
      <c r="A1" s="390" t="s">
        <v>15</v>
      </c>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row>
    <row r="2" spans="1:65" s="3" customFormat="1" ht="15" customHeight="1" x14ac:dyDescent="0.25">
      <c r="A2" s="390" t="s">
        <v>55</v>
      </c>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1"/>
      <c r="AS2" s="391"/>
      <c r="AT2" s="391"/>
      <c r="AU2" s="391"/>
      <c r="AV2" s="391"/>
      <c r="AW2" s="391"/>
      <c r="AX2" s="391"/>
      <c r="AY2" s="391"/>
      <c r="AZ2" s="391"/>
      <c r="BA2" s="391"/>
      <c r="BB2" s="391"/>
      <c r="BC2" s="391"/>
      <c r="BD2" s="391"/>
      <c r="BE2" s="391"/>
      <c r="BF2" s="391"/>
      <c r="BG2" s="391"/>
      <c r="BH2" s="391"/>
      <c r="BI2" s="391"/>
      <c r="BJ2" s="391"/>
      <c r="BK2" s="391"/>
      <c r="BL2" s="391"/>
      <c r="BM2" s="391"/>
    </row>
    <row r="3" spans="1:65" s="3" customFormat="1" ht="12.9" customHeight="1" x14ac:dyDescent="0.3">
      <c r="A3" s="394" t="s">
        <v>17</v>
      </c>
      <c r="B3" s="395" t="s">
        <v>56</v>
      </c>
      <c r="C3" s="395"/>
      <c r="D3" s="395"/>
      <c r="E3" s="395"/>
      <c r="F3" s="4"/>
      <c r="G3" s="395" t="s">
        <v>83</v>
      </c>
      <c r="H3" s="395"/>
      <c r="I3" s="395"/>
      <c r="J3" s="395"/>
      <c r="K3" s="4"/>
      <c r="L3" s="395" t="s">
        <v>97</v>
      </c>
      <c r="M3" s="395"/>
      <c r="N3" s="395"/>
      <c r="O3" s="395"/>
      <c r="P3" s="4"/>
      <c r="Q3" s="395" t="s">
        <v>109</v>
      </c>
      <c r="R3" s="395"/>
      <c r="S3" s="395"/>
      <c r="T3" s="395"/>
      <c r="U3" s="4"/>
      <c r="V3" s="395" t="s">
        <v>115</v>
      </c>
      <c r="W3" s="395"/>
      <c r="X3" s="395"/>
      <c r="Y3" s="395"/>
      <c r="Z3" s="4"/>
      <c r="AA3" s="395" t="s">
        <v>126</v>
      </c>
      <c r="AB3" s="395"/>
      <c r="AC3" s="395"/>
      <c r="AD3" s="395"/>
      <c r="AE3" s="4"/>
      <c r="AF3" s="396" t="s">
        <v>145</v>
      </c>
      <c r="AG3" s="396"/>
      <c r="AH3" s="396"/>
      <c r="AI3" s="396"/>
      <c r="AJ3" s="4"/>
      <c r="AK3" s="396" t="s">
        <v>150</v>
      </c>
      <c r="AL3" s="396"/>
      <c r="AM3" s="396"/>
      <c r="AN3" s="396"/>
      <c r="AO3" s="4"/>
      <c r="AP3" s="396" t="s">
        <v>160</v>
      </c>
      <c r="AQ3" s="396"/>
      <c r="AR3" s="396"/>
      <c r="AS3" s="396"/>
      <c r="AT3" s="4"/>
      <c r="AU3" s="396" t="s">
        <v>165</v>
      </c>
      <c r="AV3" s="396"/>
      <c r="AW3" s="396"/>
      <c r="AX3" s="396"/>
      <c r="AY3" s="4"/>
      <c r="AZ3" s="396" t="s">
        <v>179</v>
      </c>
      <c r="BA3" s="396"/>
      <c r="BB3" s="396"/>
      <c r="BC3" s="396"/>
      <c r="BD3" s="4"/>
      <c r="BE3" s="396" t="s">
        <v>192</v>
      </c>
      <c r="BF3" s="396"/>
      <c r="BG3" s="396"/>
      <c r="BH3" s="396"/>
      <c r="BI3" s="349"/>
      <c r="BJ3" s="404" t="s">
        <v>373</v>
      </c>
      <c r="BK3" s="404"/>
      <c r="BL3" s="404"/>
      <c r="BM3" s="404"/>
    </row>
    <row r="4" spans="1:65" s="3" customFormat="1" ht="12.9" customHeight="1" x14ac:dyDescent="0.3">
      <c r="A4" s="394"/>
      <c r="B4" s="395"/>
      <c r="C4" s="395"/>
      <c r="D4" s="395"/>
      <c r="E4" s="395"/>
      <c r="F4" s="4"/>
      <c r="G4" s="395"/>
      <c r="H4" s="395"/>
      <c r="I4" s="395"/>
      <c r="J4" s="395"/>
      <c r="K4" s="4"/>
      <c r="L4" s="395"/>
      <c r="M4" s="395"/>
      <c r="N4" s="395"/>
      <c r="O4" s="395"/>
      <c r="P4" s="4"/>
      <c r="Q4" s="395"/>
      <c r="R4" s="395"/>
      <c r="S4" s="395"/>
      <c r="T4" s="395"/>
      <c r="U4" s="4"/>
      <c r="V4" s="395"/>
      <c r="W4" s="395"/>
      <c r="X4" s="395"/>
      <c r="Y4" s="395"/>
      <c r="Z4" s="4"/>
      <c r="AA4" s="395"/>
      <c r="AB4" s="395"/>
      <c r="AC4" s="395"/>
      <c r="AD4" s="395"/>
      <c r="AE4" s="4"/>
      <c r="AF4" s="396"/>
      <c r="AG4" s="396"/>
      <c r="AH4" s="396"/>
      <c r="AI4" s="396"/>
      <c r="AJ4" s="4"/>
      <c r="AK4" s="396"/>
      <c r="AL4" s="396"/>
      <c r="AM4" s="396"/>
      <c r="AN4" s="396"/>
      <c r="AO4" s="4"/>
      <c r="AP4" s="396"/>
      <c r="AQ4" s="396"/>
      <c r="AR4" s="396"/>
      <c r="AS4" s="396"/>
      <c r="AT4" s="4"/>
      <c r="AU4" s="396"/>
      <c r="AV4" s="396"/>
      <c r="AW4" s="396"/>
      <c r="AX4" s="396"/>
      <c r="AY4" s="4"/>
      <c r="AZ4" s="396"/>
      <c r="BA4" s="396"/>
      <c r="BB4" s="396"/>
      <c r="BC4" s="396"/>
      <c r="BD4" s="4"/>
      <c r="BE4" s="396"/>
      <c r="BF4" s="396"/>
      <c r="BG4" s="396"/>
      <c r="BH4" s="396"/>
      <c r="BI4" s="349"/>
      <c r="BJ4" s="404"/>
      <c r="BK4" s="404"/>
      <c r="BL4" s="404"/>
      <c r="BM4" s="404"/>
    </row>
    <row r="5" spans="1:65" s="3" customFormat="1" ht="32.25" customHeight="1" x14ac:dyDescent="0.3">
      <c r="A5" s="5" t="s">
        <v>1</v>
      </c>
      <c r="B5" s="398" t="s">
        <v>57</v>
      </c>
      <c r="C5" s="398"/>
      <c r="D5" s="398"/>
      <c r="E5" s="398"/>
      <c r="F5" s="6"/>
      <c r="G5" s="398" t="s">
        <v>84</v>
      </c>
      <c r="H5" s="398"/>
      <c r="I5" s="398"/>
      <c r="J5" s="398"/>
      <c r="K5" s="6"/>
      <c r="L5" s="398" t="s">
        <v>98</v>
      </c>
      <c r="M5" s="398"/>
      <c r="N5" s="398"/>
      <c r="O5" s="398"/>
      <c r="P5" s="7"/>
      <c r="Q5" s="398" t="s">
        <v>110</v>
      </c>
      <c r="R5" s="398"/>
      <c r="S5" s="398"/>
      <c r="T5" s="398"/>
      <c r="U5" s="7"/>
      <c r="V5" s="398" t="s">
        <v>116</v>
      </c>
      <c r="W5" s="398"/>
      <c r="X5" s="398"/>
      <c r="Y5" s="398"/>
      <c r="Z5" s="7"/>
      <c r="AA5" s="398" t="s">
        <v>127</v>
      </c>
      <c r="AB5" s="398"/>
      <c r="AC5" s="398"/>
      <c r="AD5" s="398"/>
      <c r="AE5" s="7"/>
      <c r="AF5" s="398" t="s">
        <v>146</v>
      </c>
      <c r="AG5" s="398"/>
      <c r="AH5" s="398"/>
      <c r="AI5" s="398"/>
      <c r="AJ5" s="7"/>
      <c r="AK5" s="398" t="s">
        <v>151</v>
      </c>
      <c r="AL5" s="398"/>
      <c r="AM5" s="398"/>
      <c r="AN5" s="398"/>
      <c r="AO5" s="7"/>
      <c r="AP5" s="398" t="s">
        <v>161</v>
      </c>
      <c r="AQ5" s="398"/>
      <c r="AR5" s="398"/>
      <c r="AS5" s="398"/>
      <c r="AT5" s="7"/>
      <c r="AU5" s="398" t="s">
        <v>166</v>
      </c>
      <c r="AV5" s="398"/>
      <c r="AW5" s="398"/>
      <c r="AX5" s="398"/>
      <c r="AY5" s="8"/>
      <c r="AZ5" s="398" t="s">
        <v>180</v>
      </c>
      <c r="BA5" s="398"/>
      <c r="BB5" s="398"/>
      <c r="BC5" s="398"/>
      <c r="BD5" s="8"/>
      <c r="BE5" s="398" t="s">
        <v>193</v>
      </c>
      <c r="BF5" s="398"/>
      <c r="BG5" s="398"/>
      <c r="BH5" s="398"/>
      <c r="BI5" s="349"/>
      <c r="BJ5" s="416" t="s">
        <v>376</v>
      </c>
      <c r="BK5" s="416"/>
      <c r="BL5" s="416"/>
      <c r="BM5" s="416"/>
    </row>
    <row r="6" spans="1:65" s="3" customFormat="1" x14ac:dyDescent="0.3">
      <c r="A6" s="9" t="s">
        <v>19</v>
      </c>
      <c r="B6" s="393"/>
      <c r="C6" s="393"/>
      <c r="D6" s="393"/>
      <c r="E6" s="393"/>
      <c r="F6" s="4"/>
      <c r="G6" s="393"/>
      <c r="H6" s="393"/>
      <c r="I6" s="393"/>
      <c r="J6" s="393"/>
      <c r="K6" s="4"/>
      <c r="L6" s="393"/>
      <c r="M6" s="393"/>
      <c r="N6" s="393"/>
      <c r="O6" s="393"/>
      <c r="P6" s="4"/>
      <c r="Q6" s="393"/>
      <c r="R6" s="393"/>
      <c r="S6" s="393"/>
      <c r="T6" s="393"/>
      <c r="U6" s="4"/>
      <c r="V6" s="393"/>
      <c r="W6" s="393"/>
      <c r="X6" s="393"/>
      <c r="Y6" s="393"/>
      <c r="Z6" s="4"/>
      <c r="AA6" s="393"/>
      <c r="AB6" s="393"/>
      <c r="AC6" s="393"/>
      <c r="AD6" s="393"/>
      <c r="AE6" s="4"/>
      <c r="AF6" s="393"/>
      <c r="AG6" s="393"/>
      <c r="AH6" s="393"/>
      <c r="AI6" s="393"/>
      <c r="AJ6" s="4"/>
      <c r="AK6" s="393"/>
      <c r="AL6" s="393"/>
      <c r="AM6" s="393"/>
      <c r="AN6" s="393"/>
      <c r="AO6" s="4"/>
      <c r="AP6" s="393"/>
      <c r="AQ6" s="393"/>
      <c r="AR6" s="393"/>
      <c r="AS6" s="393"/>
      <c r="AT6" s="4"/>
      <c r="AU6" s="393"/>
      <c r="AV6" s="393"/>
      <c r="AW6" s="393"/>
      <c r="AX6" s="393"/>
      <c r="AY6" s="4"/>
      <c r="AZ6" s="399"/>
      <c r="BA6" s="399"/>
      <c r="BB6" s="399"/>
      <c r="BC6" s="399"/>
      <c r="BD6" s="4"/>
      <c r="BE6" s="393"/>
      <c r="BF6" s="393"/>
      <c r="BG6" s="393"/>
      <c r="BH6" s="393"/>
      <c r="BI6" s="349"/>
      <c r="BJ6" s="404"/>
      <c r="BK6" s="404"/>
      <c r="BL6" s="404"/>
      <c r="BM6" s="404"/>
    </row>
    <row r="7" spans="1:65" s="12" customFormat="1" x14ac:dyDescent="0.3">
      <c r="A7" s="10" t="s">
        <v>12</v>
      </c>
      <c r="B7" s="397">
        <v>39183</v>
      </c>
      <c r="C7" s="397"/>
      <c r="D7" s="397"/>
      <c r="E7" s="397"/>
      <c r="F7" s="11"/>
      <c r="G7" s="397">
        <v>44275</v>
      </c>
      <c r="H7" s="397"/>
      <c r="I7" s="397"/>
      <c r="J7" s="397"/>
      <c r="K7" s="11"/>
      <c r="L7" s="397">
        <v>39643</v>
      </c>
      <c r="M7" s="397"/>
      <c r="N7" s="397"/>
      <c r="O7" s="397"/>
      <c r="P7" s="11"/>
      <c r="Q7" s="397">
        <v>44103</v>
      </c>
      <c r="R7" s="397"/>
      <c r="S7" s="397"/>
      <c r="T7" s="397"/>
      <c r="U7" s="11"/>
      <c r="V7" s="397">
        <v>39303</v>
      </c>
      <c r="W7" s="397"/>
      <c r="X7" s="397"/>
      <c r="Y7" s="397"/>
      <c r="Z7" s="11"/>
      <c r="AA7" s="397">
        <v>39407</v>
      </c>
      <c r="AB7" s="397"/>
      <c r="AC7" s="397"/>
      <c r="AD7" s="397"/>
      <c r="AE7" s="11"/>
      <c r="AF7" s="397">
        <v>40046</v>
      </c>
      <c r="AG7" s="397"/>
      <c r="AH7" s="397"/>
      <c r="AI7" s="397"/>
      <c r="AJ7" s="11"/>
      <c r="AK7" s="397">
        <v>39191</v>
      </c>
      <c r="AL7" s="397"/>
      <c r="AM7" s="397"/>
      <c r="AN7" s="397"/>
      <c r="AO7" s="11"/>
      <c r="AP7" s="397">
        <v>39524</v>
      </c>
      <c r="AQ7" s="397"/>
      <c r="AR7" s="397"/>
      <c r="AS7" s="397"/>
      <c r="AT7" s="11"/>
      <c r="AU7" s="400">
        <v>40135</v>
      </c>
      <c r="AV7" s="401"/>
      <c r="AW7" s="401"/>
      <c r="AX7" s="402"/>
      <c r="AY7" s="11"/>
      <c r="AZ7" s="400">
        <v>43403</v>
      </c>
      <c r="BA7" s="401"/>
      <c r="BB7" s="401"/>
      <c r="BC7" s="402"/>
      <c r="BD7" s="11"/>
      <c r="BE7" s="400">
        <v>39080</v>
      </c>
      <c r="BF7" s="401"/>
      <c r="BG7" s="401"/>
      <c r="BH7" s="402"/>
      <c r="BI7" s="350"/>
      <c r="BJ7" s="615">
        <v>44606</v>
      </c>
      <c r="BK7" s="616"/>
      <c r="BL7" s="616"/>
      <c r="BM7" s="617"/>
    </row>
    <row r="8" spans="1:65" s="12" customFormat="1" x14ac:dyDescent="0.3">
      <c r="A8" s="10" t="s">
        <v>0</v>
      </c>
      <c r="B8" s="397">
        <v>41275</v>
      </c>
      <c r="C8" s="397"/>
      <c r="D8" s="397"/>
      <c r="E8" s="397"/>
      <c r="F8" s="11"/>
      <c r="G8" s="397">
        <v>44275</v>
      </c>
      <c r="H8" s="397"/>
      <c r="I8" s="397"/>
      <c r="J8" s="397"/>
      <c r="K8" s="11"/>
      <c r="L8" s="397">
        <v>41275</v>
      </c>
      <c r="M8" s="397"/>
      <c r="N8" s="397"/>
      <c r="O8" s="397"/>
      <c r="P8" s="11"/>
      <c r="Q8" s="397">
        <v>44103</v>
      </c>
      <c r="R8" s="397"/>
      <c r="S8" s="397"/>
      <c r="T8" s="397"/>
      <c r="U8" s="11"/>
      <c r="V8" s="397">
        <v>41275</v>
      </c>
      <c r="W8" s="397"/>
      <c r="X8" s="397"/>
      <c r="Y8" s="397"/>
      <c r="Z8" s="11"/>
      <c r="AA8" s="397">
        <v>41275</v>
      </c>
      <c r="AB8" s="397"/>
      <c r="AC8" s="397"/>
      <c r="AD8" s="397"/>
      <c r="AE8" s="11"/>
      <c r="AF8" s="397">
        <v>41275</v>
      </c>
      <c r="AG8" s="397"/>
      <c r="AH8" s="397"/>
      <c r="AI8" s="397"/>
      <c r="AJ8" s="11"/>
      <c r="AK8" s="397">
        <v>41275</v>
      </c>
      <c r="AL8" s="397"/>
      <c r="AM8" s="397"/>
      <c r="AN8" s="397"/>
      <c r="AO8" s="11"/>
      <c r="AP8" s="397">
        <v>41275</v>
      </c>
      <c r="AQ8" s="397"/>
      <c r="AR8" s="397"/>
      <c r="AS8" s="397"/>
      <c r="AT8" s="11"/>
      <c r="AU8" s="400">
        <v>41275</v>
      </c>
      <c r="AV8" s="401"/>
      <c r="AW8" s="401"/>
      <c r="AX8" s="402"/>
      <c r="AY8" s="11"/>
      <c r="AZ8" s="400">
        <v>43403</v>
      </c>
      <c r="BA8" s="401"/>
      <c r="BB8" s="401"/>
      <c r="BC8" s="402"/>
      <c r="BD8" s="11"/>
      <c r="BE8" s="400">
        <v>41275</v>
      </c>
      <c r="BF8" s="401"/>
      <c r="BG8" s="401"/>
      <c r="BH8" s="402"/>
      <c r="BI8" s="350"/>
      <c r="BJ8" s="615">
        <v>44606</v>
      </c>
      <c r="BK8" s="616"/>
      <c r="BL8" s="616"/>
      <c r="BM8" s="617"/>
    </row>
    <row r="9" spans="1:65" s="12" customFormat="1" x14ac:dyDescent="0.3">
      <c r="A9" s="13" t="s">
        <v>18</v>
      </c>
      <c r="B9" s="397" t="s">
        <v>58</v>
      </c>
      <c r="C9" s="397"/>
      <c r="D9" s="397"/>
      <c r="E9" s="397"/>
      <c r="F9" s="11"/>
      <c r="G9" s="397" t="s">
        <v>58</v>
      </c>
      <c r="H9" s="397"/>
      <c r="I9" s="397"/>
      <c r="J9" s="397"/>
      <c r="K9" s="11"/>
      <c r="L9" s="397" t="s">
        <v>58</v>
      </c>
      <c r="M9" s="397"/>
      <c r="N9" s="397"/>
      <c r="O9" s="397"/>
      <c r="P9" s="11"/>
      <c r="Q9" s="397" t="s">
        <v>58</v>
      </c>
      <c r="R9" s="397"/>
      <c r="S9" s="397"/>
      <c r="T9" s="397"/>
      <c r="U9" s="11"/>
      <c r="V9" s="397" t="s">
        <v>58</v>
      </c>
      <c r="W9" s="397"/>
      <c r="X9" s="397"/>
      <c r="Y9" s="397"/>
      <c r="Z9" s="11"/>
      <c r="AA9" s="397" t="s">
        <v>58</v>
      </c>
      <c r="AB9" s="397"/>
      <c r="AC9" s="397"/>
      <c r="AD9" s="397"/>
      <c r="AE9" s="11"/>
      <c r="AF9" s="397" t="s">
        <v>58</v>
      </c>
      <c r="AG9" s="397"/>
      <c r="AH9" s="397"/>
      <c r="AI9" s="397"/>
      <c r="AJ9" s="11"/>
      <c r="AK9" s="397" t="s">
        <v>58</v>
      </c>
      <c r="AL9" s="397"/>
      <c r="AM9" s="397"/>
      <c r="AN9" s="397"/>
      <c r="AO9" s="11"/>
      <c r="AP9" s="397" t="s">
        <v>58</v>
      </c>
      <c r="AQ9" s="397"/>
      <c r="AR9" s="397"/>
      <c r="AS9" s="397"/>
      <c r="AT9" s="11"/>
      <c r="AU9" s="397" t="s">
        <v>58</v>
      </c>
      <c r="AV9" s="397"/>
      <c r="AW9" s="397"/>
      <c r="AX9" s="397"/>
      <c r="AY9" s="11"/>
      <c r="AZ9" s="397" t="s">
        <v>58</v>
      </c>
      <c r="BA9" s="397"/>
      <c r="BB9" s="397"/>
      <c r="BC9" s="397"/>
      <c r="BD9" s="11"/>
      <c r="BE9" s="397" t="s">
        <v>58</v>
      </c>
      <c r="BF9" s="397"/>
      <c r="BG9" s="397"/>
      <c r="BH9" s="397"/>
      <c r="BI9" s="350"/>
      <c r="BJ9" s="459" t="s">
        <v>58</v>
      </c>
      <c r="BK9" s="459"/>
      <c r="BL9" s="459"/>
      <c r="BM9" s="459"/>
    </row>
    <row r="10" spans="1:65" s="3" customFormat="1" ht="73.95" customHeight="1" x14ac:dyDescent="0.3">
      <c r="A10" s="14" t="s">
        <v>31</v>
      </c>
      <c r="B10" s="398" t="s">
        <v>59</v>
      </c>
      <c r="C10" s="398"/>
      <c r="D10" s="398"/>
      <c r="E10" s="398"/>
      <c r="F10" s="7"/>
      <c r="G10" s="398" t="s">
        <v>390</v>
      </c>
      <c r="H10" s="398"/>
      <c r="I10" s="398"/>
      <c r="J10" s="398"/>
      <c r="K10" s="7"/>
      <c r="L10" s="398" t="s">
        <v>99</v>
      </c>
      <c r="M10" s="398"/>
      <c r="N10" s="398"/>
      <c r="O10" s="398"/>
      <c r="P10" s="7"/>
      <c r="Q10" s="398" t="s">
        <v>391</v>
      </c>
      <c r="R10" s="398"/>
      <c r="S10" s="398"/>
      <c r="T10" s="398"/>
      <c r="U10" s="7"/>
      <c r="V10" s="398" t="s">
        <v>117</v>
      </c>
      <c r="W10" s="398"/>
      <c r="X10" s="398"/>
      <c r="Y10" s="398"/>
      <c r="Z10" s="7"/>
      <c r="AA10" s="398" t="s">
        <v>128</v>
      </c>
      <c r="AB10" s="398"/>
      <c r="AC10" s="398"/>
      <c r="AD10" s="398"/>
      <c r="AE10" s="7"/>
      <c r="AF10" s="398" t="s">
        <v>147</v>
      </c>
      <c r="AG10" s="398"/>
      <c r="AH10" s="398"/>
      <c r="AI10" s="398"/>
      <c r="AJ10" s="7"/>
      <c r="AK10" s="398" t="s">
        <v>152</v>
      </c>
      <c r="AL10" s="398"/>
      <c r="AM10" s="398"/>
      <c r="AN10" s="398"/>
      <c r="AO10" s="7"/>
      <c r="AP10" s="398" t="s">
        <v>162</v>
      </c>
      <c r="AQ10" s="398"/>
      <c r="AR10" s="398"/>
      <c r="AS10" s="398"/>
      <c r="AT10" s="7"/>
      <c r="AU10" s="398" t="s">
        <v>167</v>
      </c>
      <c r="AV10" s="398"/>
      <c r="AW10" s="398"/>
      <c r="AX10" s="398"/>
      <c r="AY10" s="6"/>
      <c r="AZ10" s="398" t="s">
        <v>392</v>
      </c>
      <c r="BA10" s="398"/>
      <c r="BB10" s="398"/>
      <c r="BC10" s="398"/>
      <c r="BD10" s="6"/>
      <c r="BE10" s="492" t="s">
        <v>194</v>
      </c>
      <c r="BF10" s="493"/>
      <c r="BG10" s="493"/>
      <c r="BH10" s="494"/>
      <c r="BI10" s="661"/>
      <c r="BJ10" s="416" t="s">
        <v>377</v>
      </c>
      <c r="BK10" s="416"/>
      <c r="BL10" s="416"/>
      <c r="BM10" s="416"/>
    </row>
    <row r="11" spans="1:65" s="3" customFormat="1" ht="14.4" customHeight="1" x14ac:dyDescent="0.3">
      <c r="A11" s="9" t="s">
        <v>2</v>
      </c>
      <c r="B11" s="403" t="s">
        <v>60</v>
      </c>
      <c r="C11" s="403"/>
      <c r="D11" s="403"/>
      <c r="E11" s="403"/>
      <c r="F11" s="6"/>
      <c r="G11" s="403" t="s">
        <v>85</v>
      </c>
      <c r="H11" s="403"/>
      <c r="I11" s="403"/>
      <c r="J11" s="403"/>
      <c r="K11" s="6"/>
      <c r="L11" s="403" t="s">
        <v>100</v>
      </c>
      <c r="M11" s="403"/>
      <c r="N11" s="403"/>
      <c r="O11" s="403"/>
      <c r="P11" s="6"/>
      <c r="Q11" s="403" t="s">
        <v>60</v>
      </c>
      <c r="R11" s="403"/>
      <c r="S11" s="403"/>
      <c r="T11" s="403"/>
      <c r="U11" s="6"/>
      <c r="V11" s="404" t="s">
        <v>118</v>
      </c>
      <c r="W11" s="404"/>
      <c r="X11" s="404"/>
      <c r="Y11" s="404"/>
      <c r="Z11" s="6"/>
      <c r="AA11" s="404" t="s">
        <v>374</v>
      </c>
      <c r="AB11" s="404"/>
      <c r="AC11" s="404"/>
      <c r="AD11" s="404"/>
      <c r="AE11" s="6"/>
      <c r="AF11" s="403" t="s">
        <v>148</v>
      </c>
      <c r="AG11" s="403"/>
      <c r="AH11" s="403"/>
      <c r="AI11" s="403"/>
      <c r="AJ11" s="6"/>
      <c r="AK11" s="404" t="s">
        <v>375</v>
      </c>
      <c r="AL11" s="404"/>
      <c r="AM11" s="404"/>
      <c r="AN11" s="404"/>
      <c r="AO11" s="6"/>
      <c r="AP11" s="403" t="s">
        <v>163</v>
      </c>
      <c r="AQ11" s="403"/>
      <c r="AR11" s="403"/>
      <c r="AS11" s="403"/>
      <c r="AT11" s="6"/>
      <c r="AU11" s="403" t="s">
        <v>168</v>
      </c>
      <c r="AV11" s="403"/>
      <c r="AW11" s="403"/>
      <c r="AX11" s="403"/>
      <c r="AY11" s="8"/>
      <c r="AZ11" s="403" t="s">
        <v>181</v>
      </c>
      <c r="BA11" s="403"/>
      <c r="BB11" s="403"/>
      <c r="BC11" s="403"/>
      <c r="BD11" s="8"/>
      <c r="BE11" s="403" t="s">
        <v>60</v>
      </c>
      <c r="BF11" s="403"/>
      <c r="BG11" s="403"/>
      <c r="BH11" s="403"/>
      <c r="BI11" s="349"/>
      <c r="BJ11" s="404" t="s">
        <v>60</v>
      </c>
      <c r="BK11" s="404"/>
      <c r="BL11" s="404"/>
      <c r="BM11" s="404"/>
    </row>
    <row r="12" spans="1:65" s="3" customFormat="1" ht="14.4" customHeight="1" x14ac:dyDescent="0.3">
      <c r="A12" s="394" t="s">
        <v>3</v>
      </c>
      <c r="B12" s="386" t="s">
        <v>62</v>
      </c>
      <c r="C12" s="387"/>
      <c r="D12" s="386" t="s">
        <v>64</v>
      </c>
      <c r="E12" s="387"/>
      <c r="F12" s="4"/>
      <c r="G12" s="386" t="s">
        <v>86</v>
      </c>
      <c r="H12" s="387"/>
      <c r="I12" s="386" t="s">
        <v>62</v>
      </c>
      <c r="J12" s="387"/>
      <c r="K12" s="4"/>
      <c r="L12" s="386" t="s">
        <v>64</v>
      </c>
      <c r="M12" s="387"/>
      <c r="N12" s="405" t="s">
        <v>102</v>
      </c>
      <c r="O12" s="406"/>
      <c r="P12" s="15"/>
      <c r="Q12" s="405" t="s">
        <v>111</v>
      </c>
      <c r="R12" s="406"/>
      <c r="S12" s="405" t="s">
        <v>62</v>
      </c>
      <c r="T12" s="406"/>
      <c r="U12" s="15"/>
      <c r="V12" s="405" t="s">
        <v>119</v>
      </c>
      <c r="W12" s="406"/>
      <c r="X12" s="405" t="s">
        <v>120</v>
      </c>
      <c r="Y12" s="406"/>
      <c r="Z12" s="15"/>
      <c r="AA12" s="386" t="s">
        <v>129</v>
      </c>
      <c r="AB12" s="387"/>
      <c r="AC12" s="405" t="s">
        <v>86</v>
      </c>
      <c r="AD12" s="406"/>
      <c r="AE12" s="15"/>
      <c r="AF12" s="405" t="s">
        <v>111</v>
      </c>
      <c r="AG12" s="406"/>
      <c r="AH12" s="405" t="s">
        <v>86</v>
      </c>
      <c r="AI12" s="406"/>
      <c r="AJ12" s="15"/>
      <c r="AK12" s="405" t="s">
        <v>129</v>
      </c>
      <c r="AL12" s="406"/>
      <c r="AM12" s="405" t="s">
        <v>119</v>
      </c>
      <c r="AN12" s="406"/>
      <c r="AO12" s="15"/>
      <c r="AP12" s="405" t="s">
        <v>119</v>
      </c>
      <c r="AQ12" s="406"/>
      <c r="AR12" s="405" t="s">
        <v>86</v>
      </c>
      <c r="AS12" s="406"/>
      <c r="AT12" s="15"/>
      <c r="AU12" s="386" t="s">
        <v>111</v>
      </c>
      <c r="AV12" s="387"/>
      <c r="AW12" s="386" t="s">
        <v>64</v>
      </c>
      <c r="AX12" s="387"/>
      <c r="AY12" s="4"/>
      <c r="AZ12" s="386" t="s">
        <v>119</v>
      </c>
      <c r="BA12" s="387"/>
      <c r="BB12" s="386" t="s">
        <v>62</v>
      </c>
      <c r="BC12" s="387"/>
      <c r="BD12" s="4"/>
      <c r="BE12" s="386" t="s">
        <v>64</v>
      </c>
      <c r="BF12" s="387"/>
      <c r="BG12" s="386" t="s">
        <v>86</v>
      </c>
      <c r="BH12" s="449"/>
      <c r="BI12" s="349"/>
      <c r="BJ12" s="386" t="s">
        <v>62</v>
      </c>
      <c r="BK12" s="387"/>
      <c r="BL12" s="626" t="s">
        <v>86</v>
      </c>
      <c r="BM12" s="627"/>
    </row>
    <row r="13" spans="1:65" s="3" customFormat="1" ht="12.9" customHeight="1" x14ac:dyDescent="0.3">
      <c r="A13" s="394"/>
      <c r="B13" s="388"/>
      <c r="C13" s="389"/>
      <c r="D13" s="388"/>
      <c r="E13" s="389"/>
      <c r="F13" s="4"/>
      <c r="G13" s="388"/>
      <c r="H13" s="389"/>
      <c r="I13" s="388"/>
      <c r="J13" s="389"/>
      <c r="K13" s="4"/>
      <c r="L13" s="388"/>
      <c r="M13" s="389"/>
      <c r="N13" s="407"/>
      <c r="O13" s="408"/>
      <c r="P13" s="15"/>
      <c r="Q13" s="407"/>
      <c r="R13" s="408"/>
      <c r="S13" s="407"/>
      <c r="T13" s="408"/>
      <c r="U13" s="15"/>
      <c r="V13" s="407"/>
      <c r="W13" s="408"/>
      <c r="X13" s="407"/>
      <c r="Y13" s="408"/>
      <c r="Z13" s="15"/>
      <c r="AA13" s="388"/>
      <c r="AB13" s="389"/>
      <c r="AC13" s="407"/>
      <c r="AD13" s="408"/>
      <c r="AE13" s="15"/>
      <c r="AF13" s="407"/>
      <c r="AG13" s="408"/>
      <c r="AH13" s="407"/>
      <c r="AI13" s="408"/>
      <c r="AJ13" s="15"/>
      <c r="AK13" s="407"/>
      <c r="AL13" s="408"/>
      <c r="AM13" s="407"/>
      <c r="AN13" s="408"/>
      <c r="AO13" s="15"/>
      <c r="AP13" s="407"/>
      <c r="AQ13" s="408"/>
      <c r="AR13" s="407"/>
      <c r="AS13" s="408"/>
      <c r="AT13" s="15"/>
      <c r="AU13" s="388"/>
      <c r="AV13" s="389"/>
      <c r="AW13" s="388"/>
      <c r="AX13" s="389"/>
      <c r="AY13" s="4"/>
      <c r="AZ13" s="388"/>
      <c r="BA13" s="389"/>
      <c r="BB13" s="388"/>
      <c r="BC13" s="389"/>
      <c r="BD13" s="4"/>
      <c r="BE13" s="388"/>
      <c r="BF13" s="389"/>
      <c r="BG13" s="388"/>
      <c r="BH13" s="450"/>
      <c r="BI13" s="349"/>
      <c r="BJ13" s="388"/>
      <c r="BK13" s="389"/>
      <c r="BL13" s="628"/>
      <c r="BM13" s="629"/>
    </row>
    <row r="14" spans="1:65" s="3" customFormat="1" x14ac:dyDescent="0.3">
      <c r="A14" s="16" t="s">
        <v>32</v>
      </c>
      <c r="B14" s="445" t="s">
        <v>63</v>
      </c>
      <c r="C14" s="446"/>
      <c r="D14" s="445" t="s">
        <v>65</v>
      </c>
      <c r="E14" s="446"/>
      <c r="F14" s="4"/>
      <c r="G14" s="445" t="s">
        <v>87</v>
      </c>
      <c r="H14" s="446"/>
      <c r="I14" s="445" t="s">
        <v>87</v>
      </c>
      <c r="J14" s="446"/>
      <c r="K14" s="4"/>
      <c r="L14" s="445" t="s">
        <v>101</v>
      </c>
      <c r="M14" s="446"/>
      <c r="N14" s="445" t="s">
        <v>65</v>
      </c>
      <c r="O14" s="446"/>
      <c r="P14" s="4"/>
      <c r="Q14" s="445" t="s">
        <v>112</v>
      </c>
      <c r="R14" s="446"/>
      <c r="S14" s="445" t="s">
        <v>113</v>
      </c>
      <c r="T14" s="446"/>
      <c r="U14" s="4"/>
      <c r="V14" s="445" t="s">
        <v>65</v>
      </c>
      <c r="W14" s="446"/>
      <c r="X14" s="445" t="s">
        <v>121</v>
      </c>
      <c r="Y14" s="446"/>
      <c r="Z14" s="4"/>
      <c r="AA14" s="445" t="s">
        <v>101</v>
      </c>
      <c r="AB14" s="446"/>
      <c r="AC14" s="445" t="s">
        <v>130</v>
      </c>
      <c r="AD14" s="446"/>
      <c r="AE14" s="4"/>
      <c r="AF14" s="445" t="s">
        <v>149</v>
      </c>
      <c r="AG14" s="446"/>
      <c r="AH14" s="445" t="s">
        <v>130</v>
      </c>
      <c r="AI14" s="446"/>
      <c r="AJ14" s="4"/>
      <c r="AK14" s="445" t="s">
        <v>153</v>
      </c>
      <c r="AL14" s="446"/>
      <c r="AM14" s="445" t="s">
        <v>149</v>
      </c>
      <c r="AN14" s="446"/>
      <c r="AO14" s="4"/>
      <c r="AP14" s="445" t="s">
        <v>149</v>
      </c>
      <c r="AQ14" s="446"/>
      <c r="AR14" s="445" t="s">
        <v>130</v>
      </c>
      <c r="AS14" s="446"/>
      <c r="AT14" s="4"/>
      <c r="AU14" s="447" t="s">
        <v>101</v>
      </c>
      <c r="AV14" s="448"/>
      <c r="AW14" s="447" t="s">
        <v>65</v>
      </c>
      <c r="AX14" s="448"/>
      <c r="AY14" s="4"/>
      <c r="AZ14" s="447" t="s">
        <v>182</v>
      </c>
      <c r="BA14" s="448"/>
      <c r="BB14" s="447" t="s">
        <v>183</v>
      </c>
      <c r="BC14" s="448"/>
      <c r="BD14" s="4"/>
      <c r="BE14" s="447" t="s">
        <v>149</v>
      </c>
      <c r="BF14" s="448"/>
      <c r="BG14" s="447" t="s">
        <v>130</v>
      </c>
      <c r="BH14" s="451"/>
      <c r="BI14" s="349"/>
      <c r="BJ14" s="620" t="s">
        <v>378</v>
      </c>
      <c r="BK14" s="622"/>
      <c r="BL14" s="620" t="s">
        <v>242</v>
      </c>
      <c r="BM14" s="622"/>
    </row>
    <row r="15" spans="1:65" s="3" customFormat="1" ht="15" customHeight="1" x14ac:dyDescent="0.3">
      <c r="A15" s="410" t="s">
        <v>48</v>
      </c>
      <c r="B15" s="409" t="s">
        <v>24</v>
      </c>
      <c r="C15" s="409"/>
      <c r="D15" s="409"/>
      <c r="E15" s="409"/>
      <c r="F15" s="17"/>
      <c r="G15" s="409" t="s">
        <v>24</v>
      </c>
      <c r="H15" s="409"/>
      <c r="I15" s="409"/>
      <c r="J15" s="409"/>
      <c r="K15" s="17"/>
      <c r="L15" s="409" t="s">
        <v>24</v>
      </c>
      <c r="M15" s="409"/>
      <c r="N15" s="409"/>
      <c r="O15" s="409"/>
      <c r="P15" s="17"/>
      <c r="Q15" s="409" t="s">
        <v>24</v>
      </c>
      <c r="R15" s="409"/>
      <c r="S15" s="409"/>
      <c r="T15" s="409"/>
      <c r="U15" s="17"/>
      <c r="V15" s="409" t="s">
        <v>24</v>
      </c>
      <c r="W15" s="409"/>
      <c r="X15" s="409"/>
      <c r="Y15" s="409"/>
      <c r="Z15" s="17"/>
      <c r="AA15" s="409" t="s">
        <v>24</v>
      </c>
      <c r="AB15" s="409"/>
      <c r="AC15" s="409"/>
      <c r="AD15" s="409"/>
      <c r="AE15" s="17"/>
      <c r="AF15" s="409" t="s">
        <v>24</v>
      </c>
      <c r="AG15" s="409"/>
      <c r="AH15" s="409"/>
      <c r="AI15" s="409"/>
      <c r="AJ15" s="18"/>
      <c r="AK15" s="409" t="s">
        <v>24</v>
      </c>
      <c r="AL15" s="409"/>
      <c r="AM15" s="409"/>
      <c r="AN15" s="409"/>
      <c r="AO15" s="18"/>
      <c r="AP15" s="409" t="s">
        <v>24</v>
      </c>
      <c r="AQ15" s="409"/>
      <c r="AR15" s="409"/>
      <c r="AS15" s="409"/>
      <c r="AT15" s="18"/>
      <c r="AU15" s="409" t="s">
        <v>24</v>
      </c>
      <c r="AV15" s="409"/>
      <c r="AW15" s="409"/>
      <c r="AX15" s="409"/>
      <c r="AY15" s="19"/>
      <c r="AZ15" s="409" t="s">
        <v>37</v>
      </c>
      <c r="BA15" s="409"/>
      <c r="BB15" s="409"/>
      <c r="BC15" s="409"/>
      <c r="BD15" s="19"/>
      <c r="BE15" s="409" t="s">
        <v>38</v>
      </c>
      <c r="BF15" s="409"/>
      <c r="BG15" s="409"/>
      <c r="BH15" s="409"/>
      <c r="BI15" s="349"/>
      <c r="BJ15" s="411" t="s">
        <v>38</v>
      </c>
      <c r="BK15" s="411"/>
      <c r="BL15" s="411"/>
      <c r="BM15" s="411"/>
    </row>
    <row r="16" spans="1:65" s="3" customFormat="1" ht="41.1" customHeight="1" x14ac:dyDescent="0.3">
      <c r="A16" s="410"/>
      <c r="B16" s="20" t="s">
        <v>12</v>
      </c>
      <c r="C16" s="20" t="s">
        <v>0</v>
      </c>
      <c r="D16" s="21" t="s">
        <v>60</v>
      </c>
      <c r="E16" s="21" t="s">
        <v>61</v>
      </c>
      <c r="F16" s="152"/>
      <c r="G16" s="20" t="s">
        <v>12</v>
      </c>
      <c r="H16" s="20" t="s">
        <v>0</v>
      </c>
      <c r="I16" s="21" t="s">
        <v>85</v>
      </c>
      <c r="J16" s="21" t="s">
        <v>61</v>
      </c>
      <c r="K16" s="152"/>
      <c r="L16" s="20" t="s">
        <v>12</v>
      </c>
      <c r="M16" s="20" t="s">
        <v>0</v>
      </c>
      <c r="N16" s="21" t="s">
        <v>100</v>
      </c>
      <c r="O16" s="21" t="s">
        <v>61</v>
      </c>
      <c r="P16" s="152"/>
      <c r="Q16" s="20" t="s">
        <v>12</v>
      </c>
      <c r="R16" s="20" t="s">
        <v>0</v>
      </c>
      <c r="S16" s="21" t="s">
        <v>60</v>
      </c>
      <c r="T16" s="21" t="s">
        <v>61</v>
      </c>
      <c r="U16" s="152"/>
      <c r="V16" s="20" t="s">
        <v>12</v>
      </c>
      <c r="W16" s="20" t="s">
        <v>0</v>
      </c>
      <c r="X16" s="22" t="s">
        <v>118</v>
      </c>
      <c r="Y16" s="21" t="s">
        <v>61</v>
      </c>
      <c r="Z16" s="152"/>
      <c r="AA16" s="20" t="s">
        <v>12</v>
      </c>
      <c r="AB16" s="20" t="s">
        <v>0</v>
      </c>
      <c r="AC16" s="22" t="s">
        <v>374</v>
      </c>
      <c r="AD16" s="21" t="s">
        <v>61</v>
      </c>
      <c r="AE16" s="23"/>
      <c r="AF16" s="21" t="s">
        <v>12</v>
      </c>
      <c r="AG16" s="20" t="s">
        <v>0</v>
      </c>
      <c r="AH16" s="21" t="s">
        <v>148</v>
      </c>
      <c r="AI16" s="21" t="s">
        <v>61</v>
      </c>
      <c r="AJ16" s="334"/>
      <c r="AK16" s="21" t="s">
        <v>12</v>
      </c>
      <c r="AL16" s="20" t="s">
        <v>0</v>
      </c>
      <c r="AM16" s="22" t="s">
        <v>375</v>
      </c>
      <c r="AN16" s="21" t="s">
        <v>61</v>
      </c>
      <c r="AO16" s="334"/>
      <c r="AP16" s="21" t="s">
        <v>12</v>
      </c>
      <c r="AQ16" s="20" t="s">
        <v>0</v>
      </c>
      <c r="AR16" s="21" t="s">
        <v>163</v>
      </c>
      <c r="AS16" s="21" t="s">
        <v>61</v>
      </c>
      <c r="AT16" s="334"/>
      <c r="AU16" s="20" t="s">
        <v>12</v>
      </c>
      <c r="AV16" s="20" t="s">
        <v>0</v>
      </c>
      <c r="AW16" s="21" t="s">
        <v>168</v>
      </c>
      <c r="AX16" s="21" t="s">
        <v>61</v>
      </c>
      <c r="AY16" s="46"/>
      <c r="AZ16" s="20" t="s">
        <v>12</v>
      </c>
      <c r="BA16" s="20" t="s">
        <v>0</v>
      </c>
      <c r="BB16" s="21" t="s">
        <v>181</v>
      </c>
      <c r="BC16" s="21" t="s">
        <v>61</v>
      </c>
      <c r="BD16" s="46"/>
      <c r="BE16" s="20" t="s">
        <v>12</v>
      </c>
      <c r="BF16" s="20" t="s">
        <v>0</v>
      </c>
      <c r="BG16" s="21" t="s">
        <v>60</v>
      </c>
      <c r="BH16" s="335" t="s">
        <v>61</v>
      </c>
      <c r="BI16" s="349"/>
      <c r="BJ16" s="379" t="s">
        <v>12</v>
      </c>
      <c r="BK16" s="378" t="s">
        <v>0</v>
      </c>
      <c r="BL16" s="22" t="s">
        <v>60</v>
      </c>
      <c r="BM16" s="380" t="s">
        <v>61</v>
      </c>
    </row>
    <row r="17" spans="1:65" s="27" customFormat="1" ht="15" customHeight="1" x14ac:dyDescent="0.3">
      <c r="A17" s="307" t="s">
        <v>36</v>
      </c>
      <c r="B17" s="308" t="s">
        <v>66</v>
      </c>
      <c r="C17" s="308" t="s">
        <v>66</v>
      </c>
      <c r="D17" s="308" t="s">
        <v>66</v>
      </c>
      <c r="E17" s="308" t="s">
        <v>66</v>
      </c>
      <c r="F17" s="309"/>
      <c r="G17" s="308">
        <v>-1.6000000000000001E-3</v>
      </c>
      <c r="H17" s="308">
        <v>1.78E-2</v>
      </c>
      <c r="I17" s="308">
        <v>-5.8400000000000001E-2</v>
      </c>
      <c r="J17" s="308">
        <v>-3.0599999999999999E-2</v>
      </c>
      <c r="K17" s="309"/>
      <c r="L17" s="308" t="s">
        <v>66</v>
      </c>
      <c r="M17" s="308" t="s">
        <v>66</v>
      </c>
      <c r="N17" s="308" t="s">
        <v>66</v>
      </c>
      <c r="O17" s="308" t="s">
        <v>66</v>
      </c>
      <c r="P17" s="309"/>
      <c r="Q17" s="308" t="s">
        <v>66</v>
      </c>
      <c r="R17" s="308" t="s">
        <v>66</v>
      </c>
      <c r="S17" s="308" t="s">
        <v>66</v>
      </c>
      <c r="T17" s="308" t="s">
        <v>66</v>
      </c>
      <c r="U17" s="309"/>
      <c r="V17" s="308" t="s">
        <v>66</v>
      </c>
      <c r="W17" s="308" t="s">
        <v>66</v>
      </c>
      <c r="X17" s="308" t="s">
        <v>66</v>
      </c>
      <c r="Y17" s="308" t="s">
        <v>66</v>
      </c>
      <c r="Z17" s="309"/>
      <c r="AA17" s="308" t="s">
        <v>66</v>
      </c>
      <c r="AB17" s="308" t="s">
        <v>66</v>
      </c>
      <c r="AC17" s="308" t="s">
        <v>66</v>
      </c>
      <c r="AD17" s="308" t="s">
        <v>66</v>
      </c>
      <c r="AE17" s="310"/>
      <c r="AF17" s="308" t="s">
        <v>66</v>
      </c>
      <c r="AG17" s="308" t="s">
        <v>66</v>
      </c>
      <c r="AH17" s="308" t="s">
        <v>66</v>
      </c>
      <c r="AI17" s="308" t="s">
        <v>66</v>
      </c>
      <c r="AJ17" s="311"/>
      <c r="AK17" s="308" t="s">
        <v>66</v>
      </c>
      <c r="AL17" s="308" t="s">
        <v>66</v>
      </c>
      <c r="AM17" s="308" t="s">
        <v>66</v>
      </c>
      <c r="AN17" s="308" t="s">
        <v>66</v>
      </c>
      <c r="AO17" s="311"/>
      <c r="AP17" s="308" t="s">
        <v>66</v>
      </c>
      <c r="AQ17" s="308" t="s">
        <v>66</v>
      </c>
      <c r="AR17" s="308" t="s">
        <v>66</v>
      </c>
      <c r="AS17" s="308" t="s">
        <v>66</v>
      </c>
      <c r="AT17" s="311"/>
      <c r="AU17" s="308" t="s">
        <v>66</v>
      </c>
      <c r="AV17" s="308" t="s">
        <v>66</v>
      </c>
      <c r="AW17" s="308" t="s">
        <v>66</v>
      </c>
      <c r="AX17" s="308" t="s">
        <v>66</v>
      </c>
      <c r="AY17" s="311"/>
      <c r="AZ17" s="308" t="s">
        <v>66</v>
      </c>
      <c r="BA17" s="308" t="s">
        <v>66</v>
      </c>
      <c r="BB17" s="312" t="s">
        <v>66</v>
      </c>
      <c r="BC17" s="312" t="s">
        <v>66</v>
      </c>
      <c r="BD17" s="311"/>
      <c r="BE17" s="312" t="s">
        <v>66</v>
      </c>
      <c r="BF17" s="312" t="s">
        <v>66</v>
      </c>
      <c r="BG17" s="312" t="s">
        <v>66</v>
      </c>
      <c r="BH17" s="313" t="s">
        <v>66</v>
      </c>
      <c r="BI17" s="260"/>
      <c r="BJ17" s="630" t="s">
        <v>66</v>
      </c>
      <c r="BK17" s="630" t="s">
        <v>66</v>
      </c>
      <c r="BL17" s="630" t="s">
        <v>66</v>
      </c>
      <c r="BM17" s="630" t="s">
        <v>66</v>
      </c>
    </row>
    <row r="18" spans="1:65" s="27" customFormat="1" x14ac:dyDescent="0.25">
      <c r="A18" s="314" t="s">
        <v>4</v>
      </c>
      <c r="B18" s="163">
        <v>0.15260000000000001</v>
      </c>
      <c r="C18" s="163">
        <v>0.1676</v>
      </c>
      <c r="D18" s="163">
        <v>0.1867</v>
      </c>
      <c r="E18" s="163">
        <v>0.16889999999999999</v>
      </c>
      <c r="F18" s="315"/>
      <c r="G18" s="163" t="s">
        <v>66</v>
      </c>
      <c r="H18" s="163" t="s">
        <v>66</v>
      </c>
      <c r="I18" s="316" t="s">
        <v>66</v>
      </c>
      <c r="J18" s="316" t="s">
        <v>66</v>
      </c>
      <c r="K18" s="315"/>
      <c r="L18" s="163">
        <v>5.3100000000000001E-2</v>
      </c>
      <c r="M18" s="317">
        <v>6.7599999999999993E-2</v>
      </c>
      <c r="N18" s="163">
        <v>5.8500000000000003E-2</v>
      </c>
      <c r="O18" s="163">
        <v>0.16889999999999999</v>
      </c>
      <c r="P18" s="315"/>
      <c r="Q18" s="163">
        <v>0.2019</v>
      </c>
      <c r="R18" s="163">
        <v>0.2235</v>
      </c>
      <c r="S18" s="163">
        <v>0.1867</v>
      </c>
      <c r="T18" s="163">
        <v>0.16889999999999999</v>
      </c>
      <c r="U18" s="315"/>
      <c r="V18" s="163">
        <v>0.1236</v>
      </c>
      <c r="W18" s="163">
        <v>0.1386</v>
      </c>
      <c r="X18" s="163">
        <v>0.19500000000000001</v>
      </c>
      <c r="Y18" s="163">
        <v>0.16889999999999999</v>
      </c>
      <c r="Z18" s="315"/>
      <c r="AA18" s="163">
        <v>0.28260000000000002</v>
      </c>
      <c r="AB18" s="163">
        <v>0.29880000000000001</v>
      </c>
      <c r="AC18" s="163">
        <v>0.2671</v>
      </c>
      <c r="AD18" s="163">
        <v>0.16889999999999999</v>
      </c>
      <c r="AE18" s="315"/>
      <c r="AF18" s="318">
        <v>0.2112</v>
      </c>
      <c r="AG18" s="318">
        <v>0.22819999999999999</v>
      </c>
      <c r="AH18" s="318">
        <v>0.1726</v>
      </c>
      <c r="AI18" s="318">
        <v>0.16889999999999999</v>
      </c>
      <c r="AJ18" s="319"/>
      <c r="AK18" s="320">
        <v>0.1918</v>
      </c>
      <c r="AL18" s="312">
        <v>0.20949999999999999</v>
      </c>
      <c r="AM18" s="320">
        <v>0.22620000000000001</v>
      </c>
      <c r="AN18" s="320">
        <v>0.16889999999999999</v>
      </c>
      <c r="AO18" s="319"/>
      <c r="AP18" s="320">
        <v>0.1825</v>
      </c>
      <c r="AQ18" s="317">
        <v>0.1986</v>
      </c>
      <c r="AR18" s="320">
        <v>0.2162</v>
      </c>
      <c r="AS18" s="320">
        <v>0.16889999999999999</v>
      </c>
      <c r="AT18" s="319"/>
      <c r="AU18" s="312">
        <v>0.1699</v>
      </c>
      <c r="AV18" s="312">
        <v>0.18679999999999999</v>
      </c>
      <c r="AW18" s="312">
        <v>0.25569999999999998</v>
      </c>
      <c r="AX18" s="312">
        <v>0.16889999999999999</v>
      </c>
      <c r="AY18" s="311"/>
      <c r="AZ18" s="312">
        <v>0.28860000000000002</v>
      </c>
      <c r="BA18" s="312">
        <v>0.30930000000000002</v>
      </c>
      <c r="BB18" s="312">
        <v>0.27239999999999998</v>
      </c>
      <c r="BC18" s="312">
        <v>0.16889999999999999</v>
      </c>
      <c r="BD18" s="311"/>
      <c r="BE18" s="312">
        <v>0.16170000000000001</v>
      </c>
      <c r="BF18" s="312">
        <v>0.1764</v>
      </c>
      <c r="BG18" s="312">
        <v>0.1867</v>
      </c>
      <c r="BH18" s="313">
        <v>0.16889999999999999</v>
      </c>
      <c r="BI18" s="260"/>
      <c r="BJ18" s="630" t="s">
        <v>66</v>
      </c>
      <c r="BK18" s="630" t="s">
        <v>66</v>
      </c>
      <c r="BL18" s="630" t="s">
        <v>66</v>
      </c>
      <c r="BM18" s="630" t="s">
        <v>66</v>
      </c>
    </row>
    <row r="19" spans="1:65" s="27" customFormat="1" x14ac:dyDescent="0.25">
      <c r="A19" s="314" t="s">
        <v>20</v>
      </c>
      <c r="B19" s="163">
        <v>0.1772</v>
      </c>
      <c r="C19" s="163">
        <v>0.1915</v>
      </c>
      <c r="D19" s="163">
        <v>0.1845</v>
      </c>
      <c r="E19" s="163">
        <v>0.17249999999999999</v>
      </c>
      <c r="F19" s="315"/>
      <c r="G19" s="163" t="s">
        <v>66</v>
      </c>
      <c r="H19" s="163" t="s">
        <v>66</v>
      </c>
      <c r="I19" s="316" t="s">
        <v>66</v>
      </c>
      <c r="J19" s="316" t="s">
        <v>66</v>
      </c>
      <c r="K19" s="315"/>
      <c r="L19" s="163">
        <v>0.128</v>
      </c>
      <c r="M19" s="317">
        <v>0.1424</v>
      </c>
      <c r="N19" s="163">
        <v>0.152</v>
      </c>
      <c r="O19" s="163">
        <v>0.17249999999999999</v>
      </c>
      <c r="P19" s="315"/>
      <c r="Q19" s="163" t="s">
        <v>66</v>
      </c>
      <c r="R19" s="163" t="s">
        <v>66</v>
      </c>
      <c r="S19" s="163" t="s">
        <v>66</v>
      </c>
      <c r="T19" s="163" t="s">
        <v>66</v>
      </c>
      <c r="U19" s="315"/>
      <c r="V19" s="163">
        <v>0.15260000000000001</v>
      </c>
      <c r="W19" s="163">
        <v>0.16669999999999999</v>
      </c>
      <c r="X19" s="163">
        <v>0.19719999999999999</v>
      </c>
      <c r="Y19" s="163">
        <v>0.17249999999999999</v>
      </c>
      <c r="Z19" s="315"/>
      <c r="AA19" s="163">
        <v>0.24260000000000001</v>
      </c>
      <c r="AB19" s="163">
        <v>0.25969999999999999</v>
      </c>
      <c r="AC19" s="163">
        <v>0.1726</v>
      </c>
      <c r="AD19" s="163">
        <v>0.17249999999999999</v>
      </c>
      <c r="AE19" s="315"/>
      <c r="AF19" s="318">
        <v>0.16569999999999999</v>
      </c>
      <c r="AG19" s="318">
        <v>0.18140000000000001</v>
      </c>
      <c r="AH19" s="318">
        <v>0.17119999999999999</v>
      </c>
      <c r="AI19" s="318">
        <v>0.17249999999999999</v>
      </c>
      <c r="AJ19" s="319"/>
      <c r="AK19" s="320">
        <v>0.21479999999999999</v>
      </c>
      <c r="AL19" s="312">
        <v>0.23269999999999999</v>
      </c>
      <c r="AM19" s="320">
        <v>0.2356</v>
      </c>
      <c r="AN19" s="320">
        <v>0.17249999999999999</v>
      </c>
      <c r="AO19" s="319"/>
      <c r="AP19" s="320">
        <v>0.1885</v>
      </c>
      <c r="AQ19" s="317">
        <v>0.2046</v>
      </c>
      <c r="AR19" s="320">
        <v>0.2009</v>
      </c>
      <c r="AS19" s="320">
        <v>0.17249999999999999</v>
      </c>
      <c r="AT19" s="319"/>
      <c r="AU19" s="312">
        <v>0.17580000000000001</v>
      </c>
      <c r="AV19" s="312">
        <v>0.19059999999999999</v>
      </c>
      <c r="AW19" s="312">
        <v>0.12230000000000001</v>
      </c>
      <c r="AX19" s="312">
        <v>0.17249999999999999</v>
      </c>
      <c r="AY19" s="311"/>
      <c r="AZ19" s="312">
        <v>0.26879999999999998</v>
      </c>
      <c r="BA19" s="312">
        <v>0.28910000000000002</v>
      </c>
      <c r="BB19" s="312">
        <v>0.21920000000000001</v>
      </c>
      <c r="BC19" s="312">
        <v>0.17249999999999999</v>
      </c>
      <c r="BD19" s="311"/>
      <c r="BE19" s="312">
        <v>0.17910000000000001</v>
      </c>
      <c r="BF19" s="312">
        <v>0.19370000000000001</v>
      </c>
      <c r="BG19" s="312">
        <v>0.1845</v>
      </c>
      <c r="BH19" s="313">
        <v>0.17249999999999999</v>
      </c>
      <c r="BI19" s="260"/>
      <c r="BJ19" s="630" t="s">
        <v>66</v>
      </c>
      <c r="BK19" s="630" t="s">
        <v>66</v>
      </c>
      <c r="BL19" s="630" t="s">
        <v>66</v>
      </c>
      <c r="BM19" s="630" t="s">
        <v>66</v>
      </c>
    </row>
    <row r="20" spans="1:65" s="27" customFormat="1" x14ac:dyDescent="0.25">
      <c r="A20" s="314" t="s">
        <v>21</v>
      </c>
      <c r="B20" s="163">
        <v>0.15210000000000001</v>
      </c>
      <c r="C20" s="163">
        <v>0.1673</v>
      </c>
      <c r="D20" s="163">
        <v>0.1472</v>
      </c>
      <c r="E20" s="163">
        <v>0.15029999999999999</v>
      </c>
      <c r="F20" s="315"/>
      <c r="G20" s="163" t="s">
        <v>66</v>
      </c>
      <c r="H20" s="163" t="s">
        <v>66</v>
      </c>
      <c r="I20" s="316" t="s">
        <v>66</v>
      </c>
      <c r="J20" s="316" t="s">
        <v>66</v>
      </c>
      <c r="K20" s="315"/>
      <c r="L20" s="163">
        <v>0.1231</v>
      </c>
      <c r="M20" s="317">
        <v>0.1396</v>
      </c>
      <c r="N20" s="163">
        <v>0.16020000000000001</v>
      </c>
      <c r="O20" s="163">
        <v>0.15029999999999999</v>
      </c>
      <c r="P20" s="315"/>
      <c r="Q20" s="163" t="s">
        <v>66</v>
      </c>
      <c r="R20" s="163" t="s">
        <v>66</v>
      </c>
      <c r="S20" s="163" t="s">
        <v>66</v>
      </c>
      <c r="T20" s="163" t="s">
        <v>66</v>
      </c>
      <c r="U20" s="315"/>
      <c r="V20" s="163">
        <v>0.1396</v>
      </c>
      <c r="W20" s="163">
        <v>0.1552</v>
      </c>
      <c r="X20" s="163">
        <v>0.15140000000000001</v>
      </c>
      <c r="Y20" s="163">
        <v>0.15029999999999999</v>
      </c>
      <c r="Z20" s="315"/>
      <c r="AA20" s="163">
        <v>0.15390000000000001</v>
      </c>
      <c r="AB20" s="163">
        <v>0.17169999999999999</v>
      </c>
      <c r="AC20" s="163">
        <v>8.6699999999999999E-2</v>
      </c>
      <c r="AD20" s="163">
        <v>0.15029999999999999</v>
      </c>
      <c r="AE20" s="315"/>
      <c r="AF20" s="318">
        <v>0.1353</v>
      </c>
      <c r="AG20" s="318">
        <v>0.1527</v>
      </c>
      <c r="AH20" s="318">
        <v>0.1457</v>
      </c>
      <c r="AI20" s="318">
        <v>0.15029999999999999</v>
      </c>
      <c r="AJ20" s="319"/>
      <c r="AK20" s="320">
        <v>0.15870000000000001</v>
      </c>
      <c r="AL20" s="312">
        <v>0.17710000000000001</v>
      </c>
      <c r="AM20" s="320">
        <v>0.15759999999999999</v>
      </c>
      <c r="AN20" s="320">
        <v>0.15029999999999999</v>
      </c>
      <c r="AO20" s="319"/>
      <c r="AP20" s="320">
        <v>0.128</v>
      </c>
      <c r="AQ20" s="317">
        <v>0.14460000000000001</v>
      </c>
      <c r="AR20" s="320">
        <v>0.14369999999999999</v>
      </c>
      <c r="AS20" s="320">
        <v>0.15029999999999999</v>
      </c>
      <c r="AT20" s="319"/>
      <c r="AU20" s="312">
        <v>7.6499999999999999E-2</v>
      </c>
      <c r="AV20" s="312">
        <v>9.1600000000000001E-2</v>
      </c>
      <c r="AW20" s="312">
        <v>3.5999999999999997E-2</v>
      </c>
      <c r="AX20" s="312">
        <v>0.15029999999999999</v>
      </c>
      <c r="AY20" s="311"/>
      <c r="AZ20" s="312" t="s">
        <v>66</v>
      </c>
      <c r="BA20" s="312" t="s">
        <v>66</v>
      </c>
      <c r="BB20" s="312" t="s">
        <v>66</v>
      </c>
      <c r="BC20" s="312" t="s">
        <v>66</v>
      </c>
      <c r="BD20" s="311"/>
      <c r="BE20" s="312">
        <v>0.14549999999999999</v>
      </c>
      <c r="BF20" s="312">
        <v>0.1613</v>
      </c>
      <c r="BG20" s="312">
        <v>0.1472</v>
      </c>
      <c r="BH20" s="313">
        <v>0.15029999999999999</v>
      </c>
      <c r="BI20" s="260"/>
      <c r="BJ20" s="630" t="s">
        <v>66</v>
      </c>
      <c r="BK20" s="630" t="s">
        <v>66</v>
      </c>
      <c r="BL20" s="630" t="s">
        <v>66</v>
      </c>
      <c r="BM20" s="630" t="s">
        <v>66</v>
      </c>
    </row>
    <row r="21" spans="1:65" s="40" customFormat="1" x14ac:dyDescent="0.25">
      <c r="A21" s="321" t="s">
        <v>22</v>
      </c>
      <c r="B21" s="163">
        <v>0.12520000000000001</v>
      </c>
      <c r="C21" s="163">
        <v>0.14080000000000001</v>
      </c>
      <c r="D21" s="163">
        <v>0.1176</v>
      </c>
      <c r="E21" s="163">
        <v>0.10970000000000001</v>
      </c>
      <c r="F21" s="315"/>
      <c r="G21" s="163" t="s">
        <v>66</v>
      </c>
      <c r="H21" s="163" t="s">
        <v>66</v>
      </c>
      <c r="I21" s="316" t="s">
        <v>66</v>
      </c>
      <c r="J21" s="316" t="s">
        <v>66</v>
      </c>
      <c r="K21" s="315"/>
      <c r="L21" s="163">
        <v>0.1062</v>
      </c>
      <c r="M21" s="317">
        <v>0.1236</v>
      </c>
      <c r="N21" s="163">
        <v>0.1234</v>
      </c>
      <c r="O21" s="163">
        <v>0.10970000000000001</v>
      </c>
      <c r="P21" s="315"/>
      <c r="Q21" s="163" t="s">
        <v>66</v>
      </c>
      <c r="R21" s="163" t="s">
        <v>66</v>
      </c>
      <c r="S21" s="163" t="s">
        <v>66</v>
      </c>
      <c r="T21" s="163" t="s">
        <v>66</v>
      </c>
      <c r="U21" s="315"/>
      <c r="V21" s="163">
        <v>0.1086</v>
      </c>
      <c r="W21" s="163">
        <v>0.12529999999999999</v>
      </c>
      <c r="X21" s="163">
        <v>0.1298</v>
      </c>
      <c r="Y21" s="163">
        <v>0.10970000000000001</v>
      </c>
      <c r="Z21" s="315"/>
      <c r="AA21" s="163">
        <v>0.1048</v>
      </c>
      <c r="AB21" s="163">
        <v>0.1226</v>
      </c>
      <c r="AC21" s="163">
        <v>7.9399999999999998E-2</v>
      </c>
      <c r="AD21" s="163">
        <v>0.10970000000000001</v>
      </c>
      <c r="AE21" s="315"/>
      <c r="AF21" s="318">
        <v>0.1037</v>
      </c>
      <c r="AG21" s="318">
        <v>0.12130000000000001</v>
      </c>
      <c r="AH21" s="318">
        <v>0.112</v>
      </c>
      <c r="AI21" s="318">
        <v>0.10970000000000001</v>
      </c>
      <c r="AJ21" s="319"/>
      <c r="AK21" s="163">
        <v>0.129</v>
      </c>
      <c r="AL21" s="322">
        <v>0.14779999999999999</v>
      </c>
      <c r="AM21" s="163">
        <v>0.1507</v>
      </c>
      <c r="AN21" s="163">
        <v>0.10970000000000001</v>
      </c>
      <c r="AO21" s="319"/>
      <c r="AP21" s="163">
        <v>0.1067</v>
      </c>
      <c r="AQ21" s="317">
        <v>0.12379999999999999</v>
      </c>
      <c r="AR21" s="163">
        <v>0.123</v>
      </c>
      <c r="AS21" s="163">
        <v>0.10970000000000001</v>
      </c>
      <c r="AT21" s="319"/>
      <c r="AU21" s="322">
        <v>0.09</v>
      </c>
      <c r="AV21" s="322">
        <v>0.10630000000000001</v>
      </c>
      <c r="AW21" s="322">
        <v>4.1799999999999997E-2</v>
      </c>
      <c r="AX21" s="322">
        <v>0.10970000000000001</v>
      </c>
      <c r="AY21" s="311"/>
      <c r="AZ21" s="322" t="s">
        <v>66</v>
      </c>
      <c r="BA21" s="322" t="s">
        <v>66</v>
      </c>
      <c r="BB21" s="322" t="s">
        <v>66</v>
      </c>
      <c r="BC21" s="322" t="s">
        <v>66</v>
      </c>
      <c r="BD21" s="311"/>
      <c r="BE21" s="322">
        <v>0.11550000000000001</v>
      </c>
      <c r="BF21" s="322">
        <v>0.13200000000000001</v>
      </c>
      <c r="BG21" s="322">
        <v>0.1176</v>
      </c>
      <c r="BH21" s="323">
        <v>0.10970000000000001</v>
      </c>
      <c r="BI21" s="260"/>
      <c r="BJ21" s="630" t="s">
        <v>66</v>
      </c>
      <c r="BK21" s="630" t="s">
        <v>66</v>
      </c>
      <c r="BL21" s="630" t="s">
        <v>66</v>
      </c>
      <c r="BM21" s="630" t="s">
        <v>66</v>
      </c>
    </row>
    <row r="22" spans="1:65" s="27" customFormat="1" x14ac:dyDescent="0.25">
      <c r="A22" s="314" t="s">
        <v>23</v>
      </c>
      <c r="B22" s="163">
        <v>0.1694</v>
      </c>
      <c r="C22" s="163" t="s">
        <v>66</v>
      </c>
      <c r="D22" s="163">
        <v>0.1426</v>
      </c>
      <c r="E22" s="163">
        <v>0.13439999999999999</v>
      </c>
      <c r="F22" s="309"/>
      <c r="G22" s="163" t="s">
        <v>66</v>
      </c>
      <c r="H22" s="163" t="s">
        <v>66</v>
      </c>
      <c r="I22" s="316" t="s">
        <v>66</v>
      </c>
      <c r="J22" s="316" t="s">
        <v>66</v>
      </c>
      <c r="K22" s="309"/>
      <c r="L22" s="163">
        <v>0.14399999999999999</v>
      </c>
      <c r="M22" s="163" t="s">
        <v>66</v>
      </c>
      <c r="N22" s="163">
        <v>0.15959999999999999</v>
      </c>
      <c r="O22" s="163">
        <v>0.13439999999999999</v>
      </c>
      <c r="P22" s="315"/>
      <c r="Q22" s="163" t="s">
        <v>66</v>
      </c>
      <c r="R22" s="163" t="s">
        <v>66</v>
      </c>
      <c r="S22" s="163" t="s">
        <v>66</v>
      </c>
      <c r="T22" s="163" t="s">
        <v>66</v>
      </c>
      <c r="U22" s="309"/>
      <c r="V22" s="163">
        <v>0.14829999999999999</v>
      </c>
      <c r="W22" s="163" t="s">
        <v>66</v>
      </c>
      <c r="X22" s="163">
        <v>0.1595</v>
      </c>
      <c r="Y22" s="163">
        <v>0.13439999999999999</v>
      </c>
      <c r="Z22" s="309"/>
      <c r="AA22" s="163">
        <v>0.1497</v>
      </c>
      <c r="AB22" s="163" t="s">
        <v>66</v>
      </c>
      <c r="AC22" s="163">
        <v>0.1042</v>
      </c>
      <c r="AD22" s="163">
        <v>0.13439999999999999</v>
      </c>
      <c r="AE22" s="309"/>
      <c r="AF22" s="318">
        <v>0.13819999999999999</v>
      </c>
      <c r="AG22" s="322" t="s">
        <v>66</v>
      </c>
      <c r="AH22" s="318">
        <v>0.13880000000000001</v>
      </c>
      <c r="AI22" s="318">
        <v>0.13439999999999999</v>
      </c>
      <c r="AJ22" s="311"/>
      <c r="AK22" s="312">
        <v>0.1918</v>
      </c>
      <c r="AL22" s="312" t="s">
        <v>66</v>
      </c>
      <c r="AM22" s="312">
        <v>0.17599999999999999</v>
      </c>
      <c r="AN22" s="312">
        <v>0.13439999999999999</v>
      </c>
      <c r="AO22" s="311"/>
      <c r="AP22" s="312">
        <v>0.17829999999999999</v>
      </c>
      <c r="AQ22" s="322" t="s">
        <v>66</v>
      </c>
      <c r="AR22" s="312">
        <v>0.153</v>
      </c>
      <c r="AS22" s="312">
        <v>0.13439999999999999</v>
      </c>
      <c r="AT22" s="311"/>
      <c r="AU22" s="312">
        <v>9.5000000000000001E-2</v>
      </c>
      <c r="AV22" s="312" t="s">
        <v>66</v>
      </c>
      <c r="AW22" s="312">
        <v>3.8600000000000002E-2</v>
      </c>
      <c r="AX22" s="312">
        <v>0.13439999999999999</v>
      </c>
      <c r="AY22" s="311"/>
      <c r="AZ22" s="312" t="s">
        <v>66</v>
      </c>
      <c r="BA22" s="312" t="s">
        <v>66</v>
      </c>
      <c r="BB22" s="312" t="s">
        <v>66</v>
      </c>
      <c r="BC22" s="312" t="s">
        <v>66</v>
      </c>
      <c r="BD22" s="311"/>
      <c r="BE22" s="312">
        <v>0.16350000000000001</v>
      </c>
      <c r="BF22" s="312" t="s">
        <v>66</v>
      </c>
      <c r="BG22" s="312">
        <v>0.1426</v>
      </c>
      <c r="BH22" s="313">
        <v>0.13439999999999999</v>
      </c>
      <c r="BI22" s="260"/>
      <c r="BJ22" s="630" t="s">
        <v>66</v>
      </c>
      <c r="BK22" s="630" t="s">
        <v>66</v>
      </c>
      <c r="BL22" s="630" t="s">
        <v>66</v>
      </c>
      <c r="BM22" s="630" t="s">
        <v>66</v>
      </c>
    </row>
    <row r="23" spans="1:65" s="27" customFormat="1" ht="15" customHeight="1" x14ac:dyDescent="0.3">
      <c r="A23" s="324" t="s">
        <v>27</v>
      </c>
      <c r="B23" s="163">
        <v>0.14280000000000001</v>
      </c>
      <c r="C23" s="163" t="s">
        <v>66</v>
      </c>
      <c r="D23" s="163">
        <v>0.12139999999999999</v>
      </c>
      <c r="E23" s="163">
        <v>0.1169</v>
      </c>
      <c r="F23" s="315"/>
      <c r="G23" s="163">
        <v>0.24970000000000001</v>
      </c>
      <c r="H23" s="163" t="s">
        <v>66</v>
      </c>
      <c r="I23" s="316">
        <v>0.19209999999999999</v>
      </c>
      <c r="J23" s="316">
        <v>0.16139999999999999</v>
      </c>
      <c r="K23" s="315"/>
      <c r="L23" s="163">
        <v>0.157</v>
      </c>
      <c r="M23" s="163" t="s">
        <v>66</v>
      </c>
      <c r="N23" s="163">
        <v>0.1696</v>
      </c>
      <c r="O23" s="163">
        <v>0.1236</v>
      </c>
      <c r="P23" s="315"/>
      <c r="Q23" s="163">
        <v>0.32329999999999998</v>
      </c>
      <c r="R23" s="163" t="s">
        <v>66</v>
      </c>
      <c r="S23" s="163">
        <v>0.36830000000000002</v>
      </c>
      <c r="T23" s="163">
        <v>0.34449999999999997</v>
      </c>
      <c r="U23" s="315"/>
      <c r="V23" s="163">
        <v>0.11559999999999999</v>
      </c>
      <c r="W23" s="163" t="s">
        <v>66</v>
      </c>
      <c r="X23" s="163">
        <v>0.1235</v>
      </c>
      <c r="Y23" s="163">
        <v>0.10920000000000001</v>
      </c>
      <c r="Z23" s="315"/>
      <c r="AA23" s="163">
        <v>7.8600000000000003E-2</v>
      </c>
      <c r="AB23" s="163" t="s">
        <v>66</v>
      </c>
      <c r="AC23" s="163">
        <v>3.9699999999999999E-2</v>
      </c>
      <c r="AD23" s="163">
        <v>9.3299999999999994E-2</v>
      </c>
      <c r="AE23" s="315"/>
      <c r="AF23" s="318">
        <v>0.1231</v>
      </c>
      <c r="AG23" s="322" t="s">
        <v>66</v>
      </c>
      <c r="AH23" s="318">
        <v>0.128</v>
      </c>
      <c r="AI23" s="318">
        <v>0.1236</v>
      </c>
      <c r="AJ23" s="319"/>
      <c r="AK23" s="320">
        <v>0.1522</v>
      </c>
      <c r="AL23" s="312" t="s">
        <v>66</v>
      </c>
      <c r="AM23" s="320">
        <v>0.1389</v>
      </c>
      <c r="AN23" s="320">
        <v>0.1145</v>
      </c>
      <c r="AO23" s="319"/>
      <c r="AP23" s="320">
        <v>0.15390000000000001</v>
      </c>
      <c r="AQ23" s="312" t="s">
        <v>66</v>
      </c>
      <c r="AR23" s="320">
        <v>0.1295</v>
      </c>
      <c r="AS23" s="320">
        <v>0.11210000000000001</v>
      </c>
      <c r="AT23" s="319"/>
      <c r="AU23" s="312">
        <v>7.8899999999999998E-2</v>
      </c>
      <c r="AV23" s="312" t="s">
        <v>66</v>
      </c>
      <c r="AW23" s="312">
        <v>2.0199999999999999E-2</v>
      </c>
      <c r="AX23" s="312">
        <v>0.11600000000000001</v>
      </c>
      <c r="AY23" s="311"/>
      <c r="AZ23" s="312">
        <v>0.22439999999999999</v>
      </c>
      <c r="BA23" s="312" t="s">
        <v>66</v>
      </c>
      <c r="BB23" s="312">
        <v>0.19070000000000001</v>
      </c>
      <c r="BC23" s="312">
        <v>0.17480000000000001</v>
      </c>
      <c r="BD23" s="311"/>
      <c r="BE23" s="312">
        <v>0.1449</v>
      </c>
      <c r="BF23" s="312" t="s">
        <v>66</v>
      </c>
      <c r="BG23" s="312">
        <v>0.1158</v>
      </c>
      <c r="BH23" s="313">
        <v>0.113</v>
      </c>
      <c r="BI23" s="260"/>
      <c r="BJ23" s="630" t="s">
        <v>66</v>
      </c>
      <c r="BK23" s="630" t="s">
        <v>66</v>
      </c>
      <c r="BL23" s="630" t="s">
        <v>66</v>
      </c>
      <c r="BM23" s="630" t="s">
        <v>66</v>
      </c>
    </row>
    <row r="24" spans="1:65" s="27" customFormat="1" ht="15" customHeight="1" x14ac:dyDescent="0.3">
      <c r="A24" s="324" t="s">
        <v>28</v>
      </c>
      <c r="B24" s="163" t="s">
        <v>66</v>
      </c>
      <c r="C24" s="163">
        <v>0.18429999999999999</v>
      </c>
      <c r="D24" s="163">
        <v>0.1411</v>
      </c>
      <c r="E24" s="163">
        <v>0.1336</v>
      </c>
      <c r="F24" s="315"/>
      <c r="G24" s="163" t="s">
        <v>66</v>
      </c>
      <c r="H24" s="163">
        <v>0.27300000000000002</v>
      </c>
      <c r="I24" s="163">
        <v>0.19209999999999999</v>
      </c>
      <c r="J24" s="163">
        <v>0.16139999999999999</v>
      </c>
      <c r="K24" s="315"/>
      <c r="L24" s="163" t="s">
        <v>66</v>
      </c>
      <c r="M24" s="163">
        <v>0.14480000000000001</v>
      </c>
      <c r="N24" s="163">
        <v>0.1474</v>
      </c>
      <c r="O24" s="163">
        <v>0.1336</v>
      </c>
      <c r="P24" s="315"/>
      <c r="Q24" s="163" t="s">
        <v>66</v>
      </c>
      <c r="R24" s="163">
        <v>0.34710000000000002</v>
      </c>
      <c r="S24" s="163">
        <v>0.36830000000000002</v>
      </c>
      <c r="T24" s="163">
        <v>0.34449999999999997</v>
      </c>
      <c r="U24" s="315"/>
      <c r="V24" s="163" t="s">
        <v>66</v>
      </c>
      <c r="W24" s="163">
        <v>0.1653</v>
      </c>
      <c r="X24" s="163">
        <v>0.15690000000000001</v>
      </c>
      <c r="Y24" s="163">
        <v>0.1336</v>
      </c>
      <c r="Z24" s="315"/>
      <c r="AA24" s="163" t="s">
        <v>66</v>
      </c>
      <c r="AB24" s="163">
        <v>0.17510000000000001</v>
      </c>
      <c r="AC24" s="163">
        <v>0.11269999999999999</v>
      </c>
      <c r="AD24" s="163">
        <v>0.1336</v>
      </c>
      <c r="AE24" s="315"/>
      <c r="AF24" s="322" t="s">
        <v>66</v>
      </c>
      <c r="AG24" s="318">
        <v>0.15559999999999999</v>
      </c>
      <c r="AH24" s="318">
        <v>0.1368</v>
      </c>
      <c r="AI24" s="318">
        <v>0.1336</v>
      </c>
      <c r="AJ24" s="319"/>
      <c r="AK24" s="312" t="s">
        <v>66</v>
      </c>
      <c r="AL24" s="318">
        <v>0.2011</v>
      </c>
      <c r="AM24" s="318">
        <v>0.17449999999999999</v>
      </c>
      <c r="AN24" s="318">
        <v>0.1336</v>
      </c>
      <c r="AO24" s="319"/>
      <c r="AP24" s="312" t="s">
        <v>66</v>
      </c>
      <c r="AQ24" s="312">
        <v>0.1845</v>
      </c>
      <c r="AR24" s="320">
        <v>0.15140000000000001</v>
      </c>
      <c r="AS24" s="320">
        <v>0.1336</v>
      </c>
      <c r="AT24" s="319"/>
      <c r="AU24" s="312" t="s">
        <v>66</v>
      </c>
      <c r="AV24" s="312">
        <v>0.1187</v>
      </c>
      <c r="AW24" s="312">
        <v>4.6899999999999997E-2</v>
      </c>
      <c r="AX24" s="312">
        <v>0.1336</v>
      </c>
      <c r="AY24" s="311"/>
      <c r="AZ24" s="312" t="s">
        <v>66</v>
      </c>
      <c r="BA24" s="312">
        <v>0.24440000000000001</v>
      </c>
      <c r="BB24" s="312">
        <v>0.19070000000000001</v>
      </c>
      <c r="BC24" s="312">
        <v>0.17480000000000001</v>
      </c>
      <c r="BD24" s="311"/>
      <c r="BE24" s="312" t="s">
        <v>66</v>
      </c>
      <c r="BF24" s="312">
        <v>0.17799999999999999</v>
      </c>
      <c r="BG24" s="312">
        <v>0.1411</v>
      </c>
      <c r="BH24" s="313">
        <v>0.1336</v>
      </c>
      <c r="BI24" s="260"/>
      <c r="BJ24" s="630" t="s">
        <v>66</v>
      </c>
      <c r="BK24" s="630" t="s">
        <v>66</v>
      </c>
      <c r="BL24" s="630" t="s">
        <v>66</v>
      </c>
      <c r="BM24" s="630" t="s">
        <v>66</v>
      </c>
    </row>
    <row r="25" spans="1:65" s="27" customFormat="1" ht="15" customHeight="1" x14ac:dyDescent="0.3">
      <c r="A25" s="28"/>
      <c r="B25" s="409" t="s">
        <v>25</v>
      </c>
      <c r="C25" s="409"/>
      <c r="D25" s="409"/>
      <c r="E25" s="409"/>
      <c r="F25" s="17"/>
      <c r="G25" s="409" t="s">
        <v>25</v>
      </c>
      <c r="H25" s="409"/>
      <c r="I25" s="409"/>
      <c r="J25" s="409"/>
      <c r="K25" s="17"/>
      <c r="L25" s="409" t="s">
        <v>25</v>
      </c>
      <c r="M25" s="409"/>
      <c r="N25" s="409"/>
      <c r="O25" s="409"/>
      <c r="P25" s="17"/>
      <c r="Q25" s="409" t="s">
        <v>25</v>
      </c>
      <c r="R25" s="409"/>
      <c r="S25" s="409"/>
      <c r="T25" s="409"/>
      <c r="U25" s="17"/>
      <c r="V25" s="409" t="s">
        <v>25</v>
      </c>
      <c r="W25" s="409"/>
      <c r="X25" s="409"/>
      <c r="Y25" s="409"/>
      <c r="Z25" s="17"/>
      <c r="AA25" s="409" t="s">
        <v>25</v>
      </c>
      <c r="AB25" s="409"/>
      <c r="AC25" s="409"/>
      <c r="AD25" s="409"/>
      <c r="AE25" s="17"/>
      <c r="AF25" s="411" t="s">
        <v>25</v>
      </c>
      <c r="AG25" s="411"/>
      <c r="AH25" s="411"/>
      <c r="AI25" s="411"/>
      <c r="AJ25" s="18"/>
      <c r="AK25" s="409" t="s">
        <v>25</v>
      </c>
      <c r="AL25" s="409"/>
      <c r="AM25" s="409"/>
      <c r="AN25" s="409"/>
      <c r="AO25" s="18"/>
      <c r="AP25" s="409" t="s">
        <v>25</v>
      </c>
      <c r="AQ25" s="409"/>
      <c r="AR25" s="409"/>
      <c r="AS25" s="409"/>
      <c r="AT25" s="18"/>
      <c r="AU25" s="409" t="s">
        <v>25</v>
      </c>
      <c r="AV25" s="409"/>
      <c r="AW25" s="409"/>
      <c r="AX25" s="409"/>
      <c r="AY25" s="29"/>
      <c r="AZ25" s="409" t="s">
        <v>25</v>
      </c>
      <c r="BA25" s="409"/>
      <c r="BB25" s="409"/>
      <c r="BC25" s="409"/>
      <c r="BD25" s="29"/>
      <c r="BE25" s="409" t="s">
        <v>25</v>
      </c>
      <c r="BF25" s="409"/>
      <c r="BG25" s="409"/>
      <c r="BH25" s="409"/>
      <c r="BI25" s="260"/>
      <c r="BJ25" s="466" t="s">
        <v>25</v>
      </c>
      <c r="BK25" s="466"/>
      <c r="BL25" s="466"/>
      <c r="BM25" s="466"/>
    </row>
    <row r="26" spans="1:65" s="27" customFormat="1" ht="15" customHeight="1" x14ac:dyDescent="0.3">
      <c r="A26" s="24" t="s">
        <v>36</v>
      </c>
      <c r="B26" s="32" t="s">
        <v>66</v>
      </c>
      <c r="C26" s="32" t="s">
        <v>66</v>
      </c>
      <c r="D26" s="32" t="s">
        <v>66</v>
      </c>
      <c r="E26" s="32" t="s">
        <v>66</v>
      </c>
      <c r="F26" s="31"/>
      <c r="G26" s="35" t="s">
        <v>66</v>
      </c>
      <c r="H26" s="35" t="s">
        <v>66</v>
      </c>
      <c r="I26" s="35" t="s">
        <v>66</v>
      </c>
      <c r="J26" s="35" t="s">
        <v>66</v>
      </c>
      <c r="K26" s="31"/>
      <c r="L26" s="35" t="s">
        <v>66</v>
      </c>
      <c r="M26" s="35" t="s">
        <v>66</v>
      </c>
      <c r="N26" s="35" t="s">
        <v>66</v>
      </c>
      <c r="O26" s="35" t="s">
        <v>66</v>
      </c>
      <c r="P26" s="31"/>
      <c r="Q26" s="35" t="s">
        <v>66</v>
      </c>
      <c r="R26" s="35" t="s">
        <v>66</v>
      </c>
      <c r="S26" s="35" t="s">
        <v>66</v>
      </c>
      <c r="T26" s="35" t="s">
        <v>66</v>
      </c>
      <c r="U26" s="31"/>
      <c r="V26" s="35" t="s">
        <v>66</v>
      </c>
      <c r="W26" s="35" t="s">
        <v>66</v>
      </c>
      <c r="X26" s="35" t="s">
        <v>66</v>
      </c>
      <c r="Y26" s="35" t="s">
        <v>66</v>
      </c>
      <c r="Z26" s="31"/>
      <c r="AA26" s="35" t="s">
        <v>66</v>
      </c>
      <c r="AB26" s="35" t="s">
        <v>66</v>
      </c>
      <c r="AC26" s="35" t="s">
        <v>66</v>
      </c>
      <c r="AD26" s="35" t="s">
        <v>66</v>
      </c>
      <c r="AE26" s="36"/>
      <c r="AF26" s="35" t="s">
        <v>66</v>
      </c>
      <c r="AG26" s="35" t="s">
        <v>66</v>
      </c>
      <c r="AH26" s="35" t="s">
        <v>66</v>
      </c>
      <c r="AI26" s="35" t="s">
        <v>66</v>
      </c>
      <c r="AJ26" s="33"/>
      <c r="AK26" s="35" t="s">
        <v>66</v>
      </c>
      <c r="AL26" s="35" t="s">
        <v>66</v>
      </c>
      <c r="AM26" s="35" t="s">
        <v>66</v>
      </c>
      <c r="AN26" s="35" t="s">
        <v>66</v>
      </c>
      <c r="AO26" s="33"/>
      <c r="AP26" s="35" t="s">
        <v>66</v>
      </c>
      <c r="AQ26" s="35" t="s">
        <v>66</v>
      </c>
      <c r="AR26" s="35" t="s">
        <v>66</v>
      </c>
      <c r="AS26" s="35" t="s">
        <v>66</v>
      </c>
      <c r="AT26" s="36"/>
      <c r="AU26" s="35" t="s">
        <v>66</v>
      </c>
      <c r="AV26" s="35" t="s">
        <v>66</v>
      </c>
      <c r="AW26" s="35" t="s">
        <v>66</v>
      </c>
      <c r="AX26" s="35" t="s">
        <v>66</v>
      </c>
      <c r="AY26" s="33"/>
      <c r="AZ26" s="35" t="s">
        <v>66</v>
      </c>
      <c r="BA26" s="35" t="s">
        <v>66</v>
      </c>
      <c r="BB26" s="35" t="s">
        <v>66</v>
      </c>
      <c r="BC26" s="35" t="s">
        <v>66</v>
      </c>
      <c r="BD26" s="36"/>
      <c r="BE26" s="35" t="s">
        <v>66</v>
      </c>
      <c r="BF26" s="35" t="s">
        <v>66</v>
      </c>
      <c r="BG26" s="35" t="s">
        <v>66</v>
      </c>
      <c r="BH26" s="35" t="s">
        <v>66</v>
      </c>
      <c r="BI26" s="351"/>
      <c r="BJ26" s="630" t="s">
        <v>66</v>
      </c>
      <c r="BK26" s="630" t="s">
        <v>66</v>
      </c>
      <c r="BL26" s="630" t="s">
        <v>66</v>
      </c>
      <c r="BM26" s="630" t="s">
        <v>66</v>
      </c>
    </row>
    <row r="27" spans="1:65" s="27" customFormat="1" ht="15" customHeight="1" x14ac:dyDescent="0.3">
      <c r="A27" s="26" t="s">
        <v>4</v>
      </c>
      <c r="B27" s="35" t="str">
        <f>TEXT("11,535", "0,0")</f>
        <v>11,535</v>
      </c>
      <c r="C27" s="35" t="str">
        <f>TEXT("11,686", "0,0")</f>
        <v>11,686</v>
      </c>
      <c r="D27" s="35" t="str">
        <f>TEXT("11,878", "0,0")</f>
        <v>11,878</v>
      </c>
      <c r="E27" s="35" t="str">
        <f>TEXT("11,699", "0,0")</f>
        <v>11,699</v>
      </c>
      <c r="F27" s="36"/>
      <c r="G27" s="35" t="s">
        <v>66</v>
      </c>
      <c r="H27" s="35" t="s">
        <v>66</v>
      </c>
      <c r="I27" s="35" t="s">
        <v>66</v>
      </c>
      <c r="J27" s="35" t="s">
        <v>66</v>
      </c>
      <c r="K27" s="36"/>
      <c r="L27" s="35" t="str">
        <f>TEXT("10,534", "0,0")</f>
        <v>10,534</v>
      </c>
      <c r="M27" s="35" t="str">
        <f>TEXT("10,680", "0,0")</f>
        <v>10,680</v>
      </c>
      <c r="N27" s="35" t="str">
        <f>TEXT("10,588", "0,0")</f>
        <v>10,588</v>
      </c>
      <c r="O27" s="35" t="str">
        <f>TEXT("11,699", "0,0")</f>
        <v>11,699</v>
      </c>
      <c r="P27" s="36"/>
      <c r="Q27" s="35" t="str">
        <f>TEXT("12,031", "0,0")</f>
        <v>12,031</v>
      </c>
      <c r="R27" s="35">
        <v>12249</v>
      </c>
      <c r="S27" s="35">
        <v>11878</v>
      </c>
      <c r="T27" s="35">
        <v>11699</v>
      </c>
      <c r="U27" s="36"/>
      <c r="V27" s="35" t="str">
        <f>TEXT("11,243", "0,0")</f>
        <v>11,243</v>
      </c>
      <c r="W27" s="35" t="str">
        <f>TEXT("11,394", "0,0")</f>
        <v>11,394</v>
      </c>
      <c r="X27" s="35" t="str">
        <f>TEXT("11,962", "0,0")</f>
        <v>11,962</v>
      </c>
      <c r="Y27" s="35" t="str">
        <f>TEXT("11,699", "0,0")</f>
        <v>11,699</v>
      </c>
      <c r="Z27" s="36"/>
      <c r="AA27" s="35" t="str">
        <f>TEXT("12,843", "0,0")</f>
        <v>12,843</v>
      </c>
      <c r="AB27" s="35" t="str">
        <f>TEXT("13,007", "0,0")</f>
        <v>13,007</v>
      </c>
      <c r="AC27" s="35" t="str">
        <f>TEXT("12,687", "0,0")</f>
        <v>12,687</v>
      </c>
      <c r="AD27" s="35" t="str">
        <f>TEXT("11,699", "0,0")</f>
        <v>11,699</v>
      </c>
      <c r="AE27" s="36"/>
      <c r="AF27" s="35" t="str">
        <f>TEXT("12,125", "0,0")</f>
        <v>12,125</v>
      </c>
      <c r="AG27" s="35" t="str">
        <f>TEXT("12,296", "0,0")</f>
        <v>12,296</v>
      </c>
      <c r="AH27" s="35" t="str">
        <f>TEXT("11,736", "0,0")</f>
        <v>11,736</v>
      </c>
      <c r="AI27" s="35" t="str">
        <f>TEXT("11,699", "0,0")</f>
        <v>11,699</v>
      </c>
      <c r="AJ27" s="37"/>
      <c r="AK27" s="35" t="str">
        <f>TEXT("11,929", "0,0")</f>
        <v>11,929</v>
      </c>
      <c r="AL27" s="35" t="str">
        <f>TEXT("12,108", "0,0")</f>
        <v>12,108</v>
      </c>
      <c r="AM27" s="35" t="str">
        <f>TEXT("12,276", "0,0")</f>
        <v>12,276</v>
      </c>
      <c r="AN27" s="35" t="str">
        <f>TEXT("11,699", "0,0")</f>
        <v>11,699</v>
      </c>
      <c r="AO27" s="37"/>
      <c r="AP27" s="35" t="str">
        <f>TEXT("11,835", "0,0")</f>
        <v>11,835</v>
      </c>
      <c r="AQ27" s="35" t="str">
        <f>TEXT("11,998", "0,0")</f>
        <v>11,998</v>
      </c>
      <c r="AR27" s="35" t="str">
        <f>TEXT("12,175", "0,0")</f>
        <v>12,175</v>
      </c>
      <c r="AS27" s="35" t="str">
        <f>TEXT("11,699", "0,0")</f>
        <v>11,699</v>
      </c>
      <c r="AT27" s="36"/>
      <c r="AU27" s="35" t="str">
        <f>TEXT("11,709", "0,0")</f>
        <v>11,709</v>
      </c>
      <c r="AV27" s="35" t="str">
        <f>TEXT("11,880", "0,0")</f>
        <v>11,880</v>
      </c>
      <c r="AW27" s="35" t="str">
        <f>TEXT("12,572", "0,0")</f>
        <v>12,572</v>
      </c>
      <c r="AX27" s="35" t="str">
        <f>TEXT("11,699", "0,0")</f>
        <v>11,699</v>
      </c>
      <c r="AY27" s="33"/>
      <c r="AZ27" s="35" t="str">
        <f>TEXT("12,904", "0,0")</f>
        <v>12,904</v>
      </c>
      <c r="BA27" s="35" t="str">
        <f>TEXT("13,112", "0,0")</f>
        <v>13,112</v>
      </c>
      <c r="BB27" s="35" t="str">
        <f>TEXT("12,741", "0,0")</f>
        <v>12,741</v>
      </c>
      <c r="BC27" s="35" t="str">
        <f>TEXT("11,699", "0,0")</f>
        <v>11,699</v>
      </c>
      <c r="BD27" s="36"/>
      <c r="BE27" s="35" t="str">
        <f>TEXT("11,627", "0,0")</f>
        <v>11,627</v>
      </c>
      <c r="BF27" s="35" t="str">
        <f>TEXT("11,775", "0,0")</f>
        <v>11,775</v>
      </c>
      <c r="BG27" s="35" t="str">
        <f>TEXT("11,878", "0,0")</f>
        <v>11,878</v>
      </c>
      <c r="BH27" s="35" t="str">
        <f>TEXT("11,699", "0,0")</f>
        <v>11,699</v>
      </c>
      <c r="BI27" s="260"/>
      <c r="BJ27" s="630" t="s">
        <v>66</v>
      </c>
      <c r="BK27" s="630" t="s">
        <v>66</v>
      </c>
      <c r="BL27" s="630" t="s">
        <v>66</v>
      </c>
      <c r="BM27" s="630" t="s">
        <v>66</v>
      </c>
    </row>
    <row r="28" spans="1:65" s="27" customFormat="1" ht="15" customHeight="1" x14ac:dyDescent="0.3">
      <c r="A28" s="26" t="s">
        <v>20</v>
      </c>
      <c r="B28" s="35" t="str">
        <f>TEXT("16,323", "0,0")</f>
        <v>16,323</v>
      </c>
      <c r="C28" s="35" t="str">
        <f>TEXT("16,925", "0,0")</f>
        <v>16,925</v>
      </c>
      <c r="D28" s="35" t="str">
        <f>TEXT("16,626", "0,0")</f>
        <v>16,626</v>
      </c>
      <c r="E28" s="35" t="str">
        <f>TEXT("16,124", "0,0")</f>
        <v>16,124</v>
      </c>
      <c r="F28" s="36"/>
      <c r="G28" s="35" t="s">
        <v>66</v>
      </c>
      <c r="H28" s="35" t="s">
        <v>66</v>
      </c>
      <c r="I28" s="35" t="s">
        <v>66</v>
      </c>
      <c r="J28" s="35" t="s">
        <v>66</v>
      </c>
      <c r="K28" s="36"/>
      <c r="L28" s="35" t="str">
        <f>TEXT("14,359", "0,0")</f>
        <v>14,359</v>
      </c>
      <c r="M28" s="35" t="str">
        <f>TEXT("14,916", "0,0")</f>
        <v>14,916</v>
      </c>
      <c r="N28" s="35" t="str">
        <f>TEXT("15,294", "0,0")</f>
        <v>15,294</v>
      </c>
      <c r="O28" s="35" t="str">
        <f>TEXT("16,124", "0,0")</f>
        <v>16,124</v>
      </c>
      <c r="P28" s="36"/>
      <c r="Q28" s="35" t="s">
        <v>66</v>
      </c>
      <c r="R28" s="35" t="s">
        <v>66</v>
      </c>
      <c r="S28" s="35" t="s">
        <v>66</v>
      </c>
      <c r="T28" s="35" t="s">
        <v>66</v>
      </c>
      <c r="U28" s="36"/>
      <c r="V28" s="35" t="str">
        <f>TEXT("15,318", "0,0")</f>
        <v>15,318</v>
      </c>
      <c r="W28" s="35" t="str">
        <f>TEXT("15,888", "0,0")</f>
        <v>15,888</v>
      </c>
      <c r="X28" s="35" t="str">
        <f>TEXT("17,166", "0,0")</f>
        <v>17,166</v>
      </c>
      <c r="Y28" s="35" t="str">
        <f>TEXT("16,124", "0,0")</f>
        <v>16,124</v>
      </c>
      <c r="Z28" s="36"/>
      <c r="AA28" s="35" t="str">
        <f>TEXT("19,198", "0,0")</f>
        <v>19,198</v>
      </c>
      <c r="AB28" s="35" t="str">
        <f>TEXT("20,000", "0,0")</f>
        <v>20,000</v>
      </c>
      <c r="AC28" s="35" t="str">
        <f>TEXT("16,131", "0,0")</f>
        <v>16,131</v>
      </c>
      <c r="AD28" s="35" t="str">
        <f>TEXT("16,124", "0,0")</f>
        <v>16,124</v>
      </c>
      <c r="AE28" s="36"/>
      <c r="AF28" s="35" t="str">
        <f>TEXT("15,847", "0,0")</f>
        <v>15,847</v>
      </c>
      <c r="AG28" s="35" t="str">
        <f>TEXT("16,498", "0,0")</f>
        <v>16,498</v>
      </c>
      <c r="AH28" s="35" t="str">
        <f>TEXT("16,072", "0,0")</f>
        <v>16,072</v>
      </c>
      <c r="AI28" s="35" t="str">
        <f>TEXT("16,124", "0,0")</f>
        <v>16,124</v>
      </c>
      <c r="AJ28" s="37"/>
      <c r="AK28" s="35" t="str">
        <f>TEXT("17,937", "0,0")</f>
        <v>17,937</v>
      </c>
      <c r="AL28" s="35" t="str">
        <f>TEXT("18,742", "0,0")</f>
        <v>18,742</v>
      </c>
      <c r="AM28" s="35" t="str">
        <f>TEXT("18,875", "0,0")</f>
        <v>18,875</v>
      </c>
      <c r="AN28" s="35" t="str">
        <f>TEXT("16,124", "0,0")</f>
        <v>16,124</v>
      </c>
      <c r="AO28" s="37"/>
      <c r="AP28" s="35" t="str">
        <f>TEXT("16,796", "0,0")</f>
        <v>16,796</v>
      </c>
      <c r="AQ28" s="35" t="str">
        <f>TEXT("17,490", "0,0")</f>
        <v>17,490</v>
      </c>
      <c r="AR28" s="35" t="str">
        <f>TEXT("17,328", "0,0")</f>
        <v>17,328</v>
      </c>
      <c r="AS28" s="35" t="str">
        <f>TEXT("16,124", "0,0")</f>
        <v>16,124</v>
      </c>
      <c r="AT28" s="36"/>
      <c r="AU28" s="35" t="str">
        <f>TEXT("16,264", "0,0")</f>
        <v>16,264</v>
      </c>
      <c r="AV28" s="35" t="str">
        <f>TEXT("16,883", "0,0")</f>
        <v>16,883</v>
      </c>
      <c r="AW28" s="35" t="str">
        <f>TEXT("14,141", "0,0")</f>
        <v>14,141</v>
      </c>
      <c r="AX28" s="35" t="str">
        <f>TEXT("16,124", "0,0")</f>
        <v>16,124</v>
      </c>
      <c r="AY28" s="33"/>
      <c r="AZ28" s="35" t="str">
        <f>TEXT("20,437", "0,0")</f>
        <v>20,437</v>
      </c>
      <c r="BA28" s="35" t="str">
        <f>TEXT("21,437", "0,0")</f>
        <v>21,437</v>
      </c>
      <c r="BB28" s="35" t="str">
        <f>TEXT("18,132", "0,0")</f>
        <v>18,132</v>
      </c>
      <c r="BC28" s="35" t="str">
        <f>TEXT("16,124", "0,0")</f>
        <v>16,124</v>
      </c>
      <c r="BD28" s="36"/>
      <c r="BE28" s="35" t="str">
        <f>TEXT("16,401", "0,0")</f>
        <v>16,401</v>
      </c>
      <c r="BF28" s="35" t="str">
        <f>TEXT("17,018", "0,0")</f>
        <v>17,018</v>
      </c>
      <c r="BG28" s="35" t="str">
        <f>TEXT("16,626", "0,0")</f>
        <v>16,626</v>
      </c>
      <c r="BH28" s="35" t="str">
        <f>TEXT("16,124", "0,0")</f>
        <v>16,124</v>
      </c>
      <c r="BI28" s="260"/>
      <c r="BJ28" s="630" t="s">
        <v>66</v>
      </c>
      <c r="BK28" s="630" t="s">
        <v>66</v>
      </c>
      <c r="BL28" s="630" t="s">
        <v>66</v>
      </c>
      <c r="BM28" s="630" t="s">
        <v>66</v>
      </c>
    </row>
    <row r="29" spans="1:65" s="27" customFormat="1" ht="15" customHeight="1" x14ac:dyDescent="0.3">
      <c r="A29" s="26" t="s">
        <v>21</v>
      </c>
      <c r="B29" s="35" t="str">
        <f>TEXT("20,306", "0,0")</f>
        <v>20,306</v>
      </c>
      <c r="C29" s="35" t="str">
        <f>TEXT("21,680", "0,0")</f>
        <v>21,680</v>
      </c>
      <c r="D29" s="35" t="str">
        <f>TEXT("19,874", "0,0")</f>
        <v>19,874</v>
      </c>
      <c r="E29" s="35" t="str">
        <f>TEXT("20,144", "0,0")</f>
        <v>20,144</v>
      </c>
      <c r="F29" s="36"/>
      <c r="G29" s="35" t="s">
        <v>66</v>
      </c>
      <c r="H29" s="35" t="s">
        <v>66</v>
      </c>
      <c r="I29" s="35" t="s">
        <v>66</v>
      </c>
      <c r="J29" s="35" t="s">
        <v>66</v>
      </c>
      <c r="K29" s="36"/>
      <c r="L29" s="35" t="str">
        <f>TEXT("17,873", "0,0")</f>
        <v>17,873</v>
      </c>
      <c r="M29" s="35" t="str">
        <f>TEXT("19,223", "0,0")</f>
        <v>19,223</v>
      </c>
      <c r="N29" s="35" t="str">
        <f>TEXT("21,032", "0,0")</f>
        <v>21,032</v>
      </c>
      <c r="O29" s="35" t="str">
        <f>TEXT("20,144", "0,0")</f>
        <v>20,144</v>
      </c>
      <c r="P29" s="36"/>
      <c r="Q29" s="35" t="s">
        <v>66</v>
      </c>
      <c r="R29" s="35" t="s">
        <v>66</v>
      </c>
      <c r="S29" s="35" t="s">
        <v>66</v>
      </c>
      <c r="T29" s="35" t="s">
        <v>66</v>
      </c>
      <c r="U29" s="36"/>
      <c r="V29" s="35" t="str">
        <f>TEXT("19,226", "0,0")</f>
        <v>19,226</v>
      </c>
      <c r="W29" s="35" t="str">
        <f>TEXT("20,578", "0,0")</f>
        <v>20,578</v>
      </c>
      <c r="X29" s="35" t="str">
        <f>TEXT("20,244", "0,0")</f>
        <v>20,244</v>
      </c>
      <c r="Y29" s="35" t="str">
        <f>TEXT("20,144", "0,0")</f>
        <v>20,144</v>
      </c>
      <c r="Z29" s="36"/>
      <c r="AA29" s="35" t="str">
        <f>TEXT("20,466", "0,0")</f>
        <v>20,466</v>
      </c>
      <c r="AB29" s="35" t="str">
        <f>TEXT("22,096", "0,0")</f>
        <v>22,096</v>
      </c>
      <c r="AC29" s="35" t="str">
        <f>TEXT("15,156", "0,0")</f>
        <v>15,156</v>
      </c>
      <c r="AD29" s="35" t="str">
        <f>TEXT("20,144", "0,0")</f>
        <v>20,144</v>
      </c>
      <c r="AE29" s="36"/>
      <c r="AF29" s="35" t="str">
        <f>TEXT("18,868", "0,0")</f>
        <v>18,868</v>
      </c>
      <c r="AG29" s="35" t="str">
        <f>TEXT("20,357", "0,0")</f>
        <v>20,357</v>
      </c>
      <c r="AH29" s="35" t="str">
        <f>TEXT("19,751", "0,0")</f>
        <v>19,751</v>
      </c>
      <c r="AI29" s="35" t="str">
        <f>TEXT("20,144", "0,0")</f>
        <v>20,144</v>
      </c>
      <c r="AJ29" s="37"/>
      <c r="AK29" s="35" t="str">
        <f>TEXT("20,894", "0,0")</f>
        <v>20,894</v>
      </c>
      <c r="AL29" s="35" t="str">
        <f>TEXT("22,607", "0,0")</f>
        <v>22,607</v>
      </c>
      <c r="AM29" s="35" t="str">
        <f>TEXT("20,794", "0,0")</f>
        <v>20,794</v>
      </c>
      <c r="AN29" s="35" t="str">
        <f>TEXT("20,144", "0,0")</f>
        <v>20,144</v>
      </c>
      <c r="AO29" s="37"/>
      <c r="AP29" s="35" t="str">
        <f>TEXT("18,264", "0,0")</f>
        <v>18,264</v>
      </c>
      <c r="AQ29" s="35" t="str">
        <f>TEXT("19,649", "0,0")</f>
        <v>19,649</v>
      </c>
      <c r="AR29" s="35" t="str">
        <f>TEXT("19,578", "0,0")</f>
        <v>19,578</v>
      </c>
      <c r="AS29" s="35" t="str">
        <f>TEXT("20,144", "0,0")</f>
        <v>20,144</v>
      </c>
      <c r="AT29" s="36"/>
      <c r="AU29" s="35" t="str">
        <f>TEXT("14,460", "0,0")</f>
        <v>14,460</v>
      </c>
      <c r="AV29" s="35" t="str">
        <f>TEXT("15,503", "0,0")</f>
        <v>15,503</v>
      </c>
      <c r="AW29" s="35" t="str">
        <f>TEXT("11,938", "0,0")</f>
        <v>11,938</v>
      </c>
      <c r="AX29" s="35" t="str">
        <f>TEXT("20,144", "0,0")</f>
        <v>20,144</v>
      </c>
      <c r="AY29" s="33"/>
      <c r="AZ29" s="35" t="s">
        <v>66</v>
      </c>
      <c r="BA29" s="35" t="s">
        <v>66</v>
      </c>
      <c r="BB29" s="35" t="s">
        <v>66</v>
      </c>
      <c r="BC29" s="35" t="s">
        <v>66</v>
      </c>
      <c r="BD29" s="36"/>
      <c r="BE29" s="35" t="str">
        <f>TEXT("19,734", "0,0")</f>
        <v>19,734</v>
      </c>
      <c r="BF29" s="35" t="str">
        <f>TEXT("21,131", "0,0")</f>
        <v>21,131</v>
      </c>
      <c r="BG29" s="35" t="str">
        <f>TEXT("19,874", "0,0")</f>
        <v>19,874</v>
      </c>
      <c r="BH29" s="35" t="str">
        <f>TEXT("20,144", "0,0")</f>
        <v>20,144</v>
      </c>
      <c r="BI29" s="260"/>
      <c r="BJ29" s="630" t="s">
        <v>66</v>
      </c>
      <c r="BK29" s="630" t="s">
        <v>66</v>
      </c>
      <c r="BL29" s="630" t="s">
        <v>66</v>
      </c>
      <c r="BM29" s="630" t="s">
        <v>66</v>
      </c>
    </row>
    <row r="30" spans="1:65" s="40" customFormat="1" ht="15" customHeight="1" x14ac:dyDescent="0.3">
      <c r="A30" s="39" t="s">
        <v>22</v>
      </c>
      <c r="B30" s="35" t="str">
        <f>TEXT("22,860", "0,0")</f>
        <v>22,860</v>
      </c>
      <c r="C30" s="35" t="str">
        <f>TEXT("25,173", "0,0")</f>
        <v>25,173</v>
      </c>
      <c r="D30" s="35" t="str">
        <f>TEXT("21,793", "0,0")</f>
        <v>21,793</v>
      </c>
      <c r="E30" s="35" t="str">
        <f>TEXT("20,736", "0,0")</f>
        <v>20,736</v>
      </c>
      <c r="F30" s="36"/>
      <c r="G30" s="35" t="s">
        <v>66</v>
      </c>
      <c r="H30" s="35" t="s">
        <v>66</v>
      </c>
      <c r="I30" s="35" t="s">
        <v>66</v>
      </c>
      <c r="J30" s="35" t="s">
        <v>66</v>
      </c>
      <c r="K30" s="36"/>
      <c r="L30" s="35" t="str">
        <f>TEXT("20,280", "0,0")</f>
        <v>20,280</v>
      </c>
      <c r="M30" s="35" t="str">
        <f>TEXT("22,629", "0,0")</f>
        <v>22,629</v>
      </c>
      <c r="N30" s="35" t="str">
        <f>TEXT("22,605", "0,0")</f>
        <v>22,605</v>
      </c>
      <c r="O30" s="35" t="str">
        <f>TEXT("20,736", "0,0")</f>
        <v>20,736</v>
      </c>
      <c r="P30" s="36"/>
      <c r="Q30" s="35" t="s">
        <v>66</v>
      </c>
      <c r="R30" s="35" t="s">
        <v>66</v>
      </c>
      <c r="S30" s="35" t="s">
        <v>66</v>
      </c>
      <c r="T30" s="35" t="s">
        <v>66</v>
      </c>
      <c r="U30" s="36"/>
      <c r="V30" s="35" t="str">
        <f>TEXT("20,594", "0,0")</f>
        <v>20,594</v>
      </c>
      <c r="W30" s="35" t="str">
        <f>TEXT("22,867", "0,0")</f>
        <v>22,867</v>
      </c>
      <c r="X30" s="35" t="str">
        <f>TEXT("23,513", "0,0")</f>
        <v>23,513</v>
      </c>
      <c r="Y30" s="35" t="str">
        <f>TEXT("20,736", "0,0")</f>
        <v>20,736</v>
      </c>
      <c r="Z30" s="36"/>
      <c r="AA30" s="35" t="str">
        <f>TEXT("20,102", "0,0")</f>
        <v>20,102</v>
      </c>
      <c r="AB30" s="35" t="str">
        <f>TEXT("22,493", "0,0")</f>
        <v>22,493</v>
      </c>
      <c r="AC30" s="35" t="str">
        <f>TEXT("17,077", "0,0")</f>
        <v>17,077</v>
      </c>
      <c r="AD30" s="35" t="str">
        <f>TEXT("20,736", "0,0")</f>
        <v>20,736</v>
      </c>
      <c r="AE30" s="36"/>
      <c r="AF30" s="35" t="str">
        <f>TEXT("19,967", "0,0")</f>
        <v>19,967</v>
      </c>
      <c r="AG30" s="35" t="str">
        <f>TEXT("22,313", "0,0")</f>
        <v>22,313</v>
      </c>
      <c r="AH30" s="35" t="str">
        <f>TEXT("21,048", "0,0")</f>
        <v>21,048</v>
      </c>
      <c r="AI30" s="35" t="str">
        <f>TEXT("20,736", "0,0")</f>
        <v>20,736</v>
      </c>
      <c r="AJ30" s="37"/>
      <c r="AK30" s="35" t="str">
        <f>TEXT("23,410", "0,0")</f>
        <v>23,410</v>
      </c>
      <c r="AL30" s="35" t="str">
        <f>TEXT("26,281", "0,0")</f>
        <v>26,281</v>
      </c>
      <c r="AM30" s="35" t="str">
        <f>TEXT("26,743", "0,0")</f>
        <v>26,743</v>
      </c>
      <c r="AN30" s="35" t="str">
        <f>TEXT("20,736", "0,0")</f>
        <v>20,736</v>
      </c>
      <c r="AO30" s="37"/>
      <c r="AP30" s="35" t="str">
        <f>TEXT("20,356", "0,0")</f>
        <v>20,356</v>
      </c>
      <c r="AQ30" s="35" t="str">
        <f>TEXT("22,659", "0,0")</f>
        <v>22,659</v>
      </c>
      <c r="AR30" s="35" t="str">
        <f>TEXT("22,548", "0,0")</f>
        <v>22,548</v>
      </c>
      <c r="AS30" s="35" t="str">
        <f>TEXT("20,736", "0,0")</f>
        <v>20,736</v>
      </c>
      <c r="AT30" s="36"/>
      <c r="AU30" s="35" t="str">
        <f>TEXT("18,288", "0,0")</f>
        <v>18,288</v>
      </c>
      <c r="AV30" s="35" t="str">
        <f>TEXT("20,296", "0,0")</f>
        <v>20,296</v>
      </c>
      <c r="AW30" s="35" t="str">
        <f>TEXT("13,323", "0,0")</f>
        <v>13,323</v>
      </c>
      <c r="AX30" s="35" t="str">
        <f>TEXT("20,736", "0,0")</f>
        <v>20,736</v>
      </c>
      <c r="AY30" s="33"/>
      <c r="AZ30" s="35" t="s">
        <v>66</v>
      </c>
      <c r="BA30" s="35" t="s">
        <v>66</v>
      </c>
      <c r="BB30" s="35" t="s">
        <v>66</v>
      </c>
      <c r="BC30" s="35" t="s">
        <v>66</v>
      </c>
      <c r="BD30" s="36"/>
      <c r="BE30" s="35" t="str">
        <f>TEXT("21,515", "0,0")</f>
        <v>21,515</v>
      </c>
      <c r="BF30" s="35" t="str">
        <f>TEXT("23,844", "0,0")</f>
        <v>23,844</v>
      </c>
      <c r="BG30" s="35" t="str">
        <f>TEXT("21,793", "0,0")</f>
        <v>21,793</v>
      </c>
      <c r="BH30" s="35" t="str">
        <f>TEXT("20,736", "0,0")</f>
        <v>20,736</v>
      </c>
      <c r="BI30" s="260"/>
      <c r="BJ30" s="630" t="s">
        <v>66</v>
      </c>
      <c r="BK30" s="630" t="s">
        <v>66</v>
      </c>
      <c r="BL30" s="630" t="s">
        <v>66</v>
      </c>
      <c r="BM30" s="630" t="s">
        <v>66</v>
      </c>
    </row>
    <row r="31" spans="1:65" s="27" customFormat="1" ht="15" customHeight="1" x14ac:dyDescent="0.3">
      <c r="A31" s="26" t="s">
        <v>23</v>
      </c>
      <c r="B31" s="35" t="str">
        <f>TEXT("48,224", "0,0")</f>
        <v>48,224</v>
      </c>
      <c r="C31" s="35" t="s">
        <v>66</v>
      </c>
      <c r="D31" s="35" t="str">
        <f>TEXT("37,962", "0,0")</f>
        <v>37,962</v>
      </c>
      <c r="E31" s="35" t="str">
        <f>TEXT("35,320", "0,0")</f>
        <v>35,320</v>
      </c>
      <c r="F31" s="31"/>
      <c r="G31" s="35" t="s">
        <v>66</v>
      </c>
      <c r="H31" s="35" t="s">
        <v>66</v>
      </c>
      <c r="I31" s="35" t="s">
        <v>66</v>
      </c>
      <c r="J31" s="35" t="s">
        <v>66</v>
      </c>
      <c r="K31" s="31"/>
      <c r="L31" s="35" t="str">
        <f>TEXT("38,276", "0,0")</f>
        <v>38,276</v>
      </c>
      <c r="M31" s="35" t="s">
        <v>66</v>
      </c>
      <c r="N31" s="35" t="str">
        <f>TEXT("44,001", "0,0")</f>
        <v>44,001</v>
      </c>
      <c r="O31" s="35" t="str">
        <f>TEXT("35,320", "0,0")</f>
        <v>35,320</v>
      </c>
      <c r="P31" s="36"/>
      <c r="Q31" s="35" t="s">
        <v>66</v>
      </c>
      <c r="R31" s="35" t="s">
        <v>66</v>
      </c>
      <c r="S31" s="35" t="s">
        <v>66</v>
      </c>
      <c r="T31" s="35" t="s">
        <v>66</v>
      </c>
      <c r="U31" s="31"/>
      <c r="V31" s="35" t="str">
        <f>TEXT("40,033", "0,0")</f>
        <v>40,033</v>
      </c>
      <c r="W31" s="35" t="s">
        <v>66</v>
      </c>
      <c r="X31" s="35" t="str">
        <f>TEXT("43,968", "0,0")</f>
        <v>43,968</v>
      </c>
      <c r="Y31" s="35" t="str">
        <f>TEXT("35,320", "0,0")</f>
        <v>35,320</v>
      </c>
      <c r="Z31" s="31"/>
      <c r="AA31" s="35" t="str">
        <f>TEXT("40,565", "0,0")</f>
        <v>40,565</v>
      </c>
      <c r="AB31" s="35" t="s">
        <v>66</v>
      </c>
      <c r="AC31" s="35" t="str">
        <f>TEXT("26,962", "0,0")</f>
        <v>26,962</v>
      </c>
      <c r="AD31" s="35" t="str">
        <f>TEXT("35,320", "0,0")</f>
        <v>35,320</v>
      </c>
      <c r="AE31" s="36"/>
      <c r="AF31" s="35" t="str">
        <f>TEXT("36,561", "0,0")</f>
        <v>36,561</v>
      </c>
      <c r="AG31" s="35" t="s">
        <v>66</v>
      </c>
      <c r="AH31" s="35" t="str">
        <f>TEXT("36,697", "0,0")</f>
        <v>36,697</v>
      </c>
      <c r="AI31" s="35" t="str">
        <f>TEXT("35,320", "0,0")</f>
        <v>35,320</v>
      </c>
      <c r="AJ31" s="33"/>
      <c r="AK31" s="35" t="str">
        <f>TEXT("58,202", "0,0")</f>
        <v>58,202</v>
      </c>
      <c r="AL31" s="35" t="s">
        <v>66</v>
      </c>
      <c r="AM31" s="35" t="str">
        <f>TEXT("50,625", "0,0")</f>
        <v>50,625</v>
      </c>
      <c r="AN31" s="35" t="str">
        <f>TEXT("35,320", "0,0")</f>
        <v>35,320</v>
      </c>
      <c r="AO31" s="33"/>
      <c r="AP31" s="35" t="str">
        <f>TEXT("51,841", "0,0")</f>
        <v>51,841</v>
      </c>
      <c r="AQ31" s="35" t="s">
        <v>66</v>
      </c>
      <c r="AR31" s="35" t="str">
        <f>TEXT("41,554", "0,0")</f>
        <v>41,554</v>
      </c>
      <c r="AS31" s="35" t="str">
        <f>TEXT("35,320", "0,0")</f>
        <v>35,320</v>
      </c>
      <c r="AT31" s="36"/>
      <c r="AU31" s="35" t="str">
        <f>TEXT("25,069", "0,0")</f>
        <v>25,069</v>
      </c>
      <c r="AV31" s="35" t="s">
        <v>66</v>
      </c>
      <c r="AW31" s="35" t="str">
        <f>TEXT("14,604", "0,0")</f>
        <v>14,604</v>
      </c>
      <c r="AX31" s="35" t="str">
        <f>TEXT("35,320", "0,0")</f>
        <v>35,320</v>
      </c>
      <c r="AY31" s="33"/>
      <c r="AZ31" s="35" t="s">
        <v>66</v>
      </c>
      <c r="BA31" s="35" t="s">
        <v>66</v>
      </c>
      <c r="BB31" s="35" t="s">
        <v>66</v>
      </c>
      <c r="BC31" s="35" t="s">
        <v>66</v>
      </c>
      <c r="BD31" s="36"/>
      <c r="BE31" s="35" t="str">
        <f>TEXT("45,623", "0,0")</f>
        <v>45,623</v>
      </c>
      <c r="BF31" s="35" t="s">
        <v>66</v>
      </c>
      <c r="BG31" s="35" t="str">
        <f>TEXT("37,962", "0,0")</f>
        <v>37,962</v>
      </c>
      <c r="BH31" s="35" t="str">
        <f>TEXT("35,320", "0,0")</f>
        <v>35,320</v>
      </c>
      <c r="BI31" s="260"/>
      <c r="BJ31" s="630" t="s">
        <v>66</v>
      </c>
      <c r="BK31" s="630" t="s">
        <v>66</v>
      </c>
      <c r="BL31" s="630" t="s">
        <v>66</v>
      </c>
      <c r="BM31" s="630" t="s">
        <v>66</v>
      </c>
    </row>
    <row r="32" spans="1:65" s="27" customFormat="1" ht="15" customHeight="1" x14ac:dyDescent="0.3">
      <c r="A32" s="26" t="s">
        <v>27</v>
      </c>
      <c r="B32" s="35" t="str">
        <f>TEXT("73,060", "0,0")</f>
        <v>73,060</v>
      </c>
      <c r="C32" s="35" t="s">
        <v>66</v>
      </c>
      <c r="D32" s="35" t="str">
        <f>TEXT("55,077", "0,0")</f>
        <v>55,077</v>
      </c>
      <c r="E32" s="35" t="str">
        <f>TEXT("51,876", "0,0")</f>
        <v>51,876</v>
      </c>
      <c r="F32" s="36"/>
      <c r="G32" s="35" t="s">
        <v>411</v>
      </c>
      <c r="H32" s="35" t="s">
        <v>66</v>
      </c>
      <c r="I32" s="35" t="s">
        <v>409</v>
      </c>
      <c r="J32" s="35" t="s">
        <v>410</v>
      </c>
      <c r="K32" s="36"/>
      <c r="L32" s="35" t="str">
        <f>TEXT("73,030", "0,0")</f>
        <v>73,030</v>
      </c>
      <c r="M32" s="35" t="s">
        <v>66</v>
      </c>
      <c r="N32" s="35" t="str">
        <f>TEXT("84,628", "0,0")</f>
        <v>84,628</v>
      </c>
      <c r="O32" s="35" t="str">
        <f>TEXT("48,975", "0,0")</f>
        <v>48,975</v>
      </c>
      <c r="P32" s="36"/>
      <c r="Q32" s="35">
        <v>14870</v>
      </c>
      <c r="R32" s="35" t="s">
        <v>66</v>
      </c>
      <c r="S32" s="35">
        <v>15592</v>
      </c>
      <c r="T32" s="35">
        <v>15209</v>
      </c>
      <c r="U32" s="36"/>
      <c r="V32" s="35" t="str">
        <f>TEXT("49,200", "0,0")</f>
        <v>49,200</v>
      </c>
      <c r="W32" s="35" t="s">
        <v>66</v>
      </c>
      <c r="X32" s="35" t="str">
        <f>TEXT("54,562", "0,0")</f>
        <v>54,562</v>
      </c>
      <c r="Y32" s="35" t="str">
        <f>TEXT("45,272", "0,0")</f>
        <v>45,272</v>
      </c>
      <c r="Z32" s="36"/>
      <c r="AA32" s="35" t="str">
        <f>TEXT("29,450", "0,0")</f>
        <v>29,450</v>
      </c>
      <c r="AB32" s="35" t="s">
        <v>66</v>
      </c>
      <c r="AC32" s="35" t="str">
        <f>TEXT("17,431", "0,0")</f>
        <v>17,431</v>
      </c>
      <c r="AD32" s="35" t="str">
        <f>TEXT("35,769", "0,0")</f>
        <v>35,769</v>
      </c>
      <c r="AE32" s="36"/>
      <c r="AF32" s="35" t="str">
        <f>TEXT("42,850", "0,0")</f>
        <v>42,850</v>
      </c>
      <c r="AG32" s="35" t="s">
        <v>66</v>
      </c>
      <c r="AH32" s="35" t="str">
        <f>TEXT("45,242", "0,0")</f>
        <v>45,242</v>
      </c>
      <c r="AI32" s="35" t="str">
        <f>TEXT("43,062", "0,0")</f>
        <v>43,062</v>
      </c>
      <c r="AJ32" s="37"/>
      <c r="AK32" s="35" t="str">
        <f>TEXT("82,240", "0,0")</f>
        <v>82,240</v>
      </c>
      <c r="AL32" s="35" t="s">
        <v>66</v>
      </c>
      <c r="AM32" s="35" t="str">
        <f>TEXT("69,198", "0,0")</f>
        <v>69,198</v>
      </c>
      <c r="AN32" s="35" t="str">
        <f>TEXT("50,124", "0,0")</f>
        <v>50,124</v>
      </c>
      <c r="AO32" s="37"/>
      <c r="AP32" s="35" t="str">
        <f>TEXT("73,770", "0,0")</f>
        <v>73,770</v>
      </c>
      <c r="AQ32" s="35" t="s">
        <v>66</v>
      </c>
      <c r="AR32" s="35" t="str">
        <f>TEXT("54,769", "0,0")</f>
        <v>54,769</v>
      </c>
      <c r="AS32" s="35" t="str">
        <f>TEXT("44,065", "0,0")</f>
        <v>44,065</v>
      </c>
      <c r="AT32" s="36"/>
      <c r="AU32" s="35" t="str">
        <f>TEXT("25,420", "0,0")</f>
        <v>25,420</v>
      </c>
      <c r="AV32" s="35" t="s">
        <v>66</v>
      </c>
      <c r="AW32" s="35" t="str">
        <f>TEXT("12,788", "0,0")</f>
        <v>12,788</v>
      </c>
      <c r="AX32" s="35" t="str">
        <f>TEXT("38,504", "0,0")</f>
        <v>38,504</v>
      </c>
      <c r="AY32" s="33"/>
      <c r="AZ32" s="35" t="str">
        <f>TEXT("19,640", "0,0")</f>
        <v>19,640</v>
      </c>
      <c r="BA32" s="35" t="s">
        <v>66</v>
      </c>
      <c r="BB32" s="35" t="str">
        <f>TEXT("17,897", "0,0")</f>
        <v>17,897</v>
      </c>
      <c r="BC32" s="35" t="str">
        <f>TEXT("17,109", "0,0")</f>
        <v>17,109</v>
      </c>
      <c r="BD32" s="36"/>
      <c r="BE32" s="35" t="str">
        <f>TEXT("77,970", "0,0")</f>
        <v>77,970</v>
      </c>
      <c r="BF32" s="35" t="s">
        <v>66</v>
      </c>
      <c r="BG32" s="35" t="str">
        <f>TEXT("52,736", "0,0")</f>
        <v>52,736</v>
      </c>
      <c r="BH32" s="35" t="str">
        <f>TEXT("50,758", "0,0")</f>
        <v>50,758</v>
      </c>
      <c r="BI32" s="260"/>
      <c r="BJ32" s="630" t="s">
        <v>66</v>
      </c>
      <c r="BK32" s="630" t="s">
        <v>66</v>
      </c>
      <c r="BL32" s="630" t="s">
        <v>66</v>
      </c>
      <c r="BM32" s="630" t="s">
        <v>66</v>
      </c>
    </row>
    <row r="33" spans="1:65" s="27" customFormat="1" ht="15" customHeight="1" x14ac:dyDescent="0.3">
      <c r="A33" s="26" t="s">
        <v>28</v>
      </c>
      <c r="B33" s="35" t="s">
        <v>66</v>
      </c>
      <c r="C33" s="35" t="str">
        <f>TEXT("47,105", "0,0")</f>
        <v>47,105</v>
      </c>
      <c r="D33" s="35" t="str">
        <f>TEXT("33,511", "0,0")</f>
        <v>33,511</v>
      </c>
      <c r="E33" s="35" t="str">
        <f>TEXT("31,569", "0,0")</f>
        <v>31,569</v>
      </c>
      <c r="F33" s="36"/>
      <c r="G33" s="35" t="s">
        <v>66</v>
      </c>
      <c r="H33" s="35" t="s">
        <v>412</v>
      </c>
      <c r="I33" s="35" t="s">
        <v>409</v>
      </c>
      <c r="J33" s="35" t="s">
        <v>410</v>
      </c>
      <c r="K33" s="36"/>
      <c r="L33" s="35" t="s">
        <v>66</v>
      </c>
      <c r="M33" s="35" t="str">
        <f>TEXT("34,524", "0,0")</f>
        <v>34,524</v>
      </c>
      <c r="N33" s="35" t="str">
        <f>TEXT("35,270", "0,0")</f>
        <v>35,270</v>
      </c>
      <c r="O33" s="35" t="str">
        <f>TEXT("31,569", "0,0")</f>
        <v>31,569</v>
      </c>
      <c r="P33" s="36"/>
      <c r="Q33" s="35" t="s">
        <v>66</v>
      </c>
      <c r="R33" s="35" t="str">
        <f>TEXT("15,250", "0,0")</f>
        <v>15,250</v>
      </c>
      <c r="S33" s="35">
        <v>15592</v>
      </c>
      <c r="T33" s="35">
        <v>15209</v>
      </c>
      <c r="U33" s="36"/>
      <c r="V33" s="35" t="s">
        <v>66</v>
      </c>
      <c r="W33" s="35" t="str">
        <f>TEXT("40,632", "0,0")</f>
        <v>40,632</v>
      </c>
      <c r="X33" s="35" t="str">
        <f>TEXT("38,013", "0,0")</f>
        <v>38,013</v>
      </c>
      <c r="Y33" s="35" t="str">
        <f>TEXT("31,569", "0,0")</f>
        <v>31,569</v>
      </c>
      <c r="Z33" s="36"/>
      <c r="AA33" s="35" t="s">
        <v>66</v>
      </c>
      <c r="AB33" s="35" t="str">
        <f>TEXT("43,875", "0,0")</f>
        <v>43,875</v>
      </c>
      <c r="AC33" s="35" t="str">
        <f>TEXT("26,611", "0,0")</f>
        <v>26,611</v>
      </c>
      <c r="AD33" s="35" t="str">
        <f>TEXT("31,569", "0,0")</f>
        <v>31,569</v>
      </c>
      <c r="AE33" s="36"/>
      <c r="AF33" s="35" t="s">
        <v>66</v>
      </c>
      <c r="AG33" s="35" t="str">
        <f>TEXT("37,634", "0,0")</f>
        <v>37,634</v>
      </c>
      <c r="AH33" s="35" t="str">
        <f>TEXT("32,387", "0,0")</f>
        <v>32,387</v>
      </c>
      <c r="AI33" s="35" t="str">
        <f>TEXT("31,569", "0,0")</f>
        <v>31,569</v>
      </c>
      <c r="AJ33" s="37"/>
      <c r="AK33" s="35" t="s">
        <v>66</v>
      </c>
      <c r="AL33" s="35" t="str">
        <f>TEXT("53,603", "0,0")</f>
        <v>53,603</v>
      </c>
      <c r="AM33" s="35" t="str">
        <f>TEXT("43,665", "0,0")</f>
        <v>43,665</v>
      </c>
      <c r="AN33" s="35" t="str">
        <f>TEXT("31,569", "0,0")</f>
        <v>31,569</v>
      </c>
      <c r="AO33" s="37"/>
      <c r="AP33" s="35" t="s">
        <v>66</v>
      </c>
      <c r="AQ33" s="35" t="str">
        <f>TEXT("47,202", "0,0")</f>
        <v>47,202</v>
      </c>
      <c r="AR33" s="35" t="str">
        <f>TEXT("36,399", "0,0")</f>
        <v>36,399</v>
      </c>
      <c r="AS33" s="35" t="str">
        <f>TEXT("31,569", "0,0")</f>
        <v>31,569</v>
      </c>
      <c r="AT33" s="36"/>
      <c r="AU33" s="35" t="s">
        <v>66</v>
      </c>
      <c r="AV33" s="35" t="str">
        <f>TEXT("27,953", "0,0")</f>
        <v>27,953</v>
      </c>
      <c r="AW33" s="35" t="str">
        <f>TEXT("15,221", "0,0")</f>
        <v>15,221</v>
      </c>
      <c r="AX33" s="35" t="str">
        <f>TEXT("31,569", "0,0")</f>
        <v>31,569</v>
      </c>
      <c r="AY33" s="33"/>
      <c r="AZ33" s="35" t="s">
        <v>66</v>
      </c>
      <c r="BA33" s="35" t="str">
        <f>TEXT("20,730", "0,0")</f>
        <v>20,730</v>
      </c>
      <c r="BB33" s="35" t="str">
        <f>TEXT("17,897", "0,0")</f>
        <v>17,897</v>
      </c>
      <c r="BC33" s="35" t="str">
        <f>TEXT("17,109", "0,0")</f>
        <v>17,109</v>
      </c>
      <c r="BD33" s="36"/>
      <c r="BE33" s="35" t="s">
        <v>66</v>
      </c>
      <c r="BF33" s="35" t="str">
        <f>TEXT("44,873", "0,0")</f>
        <v>44,873</v>
      </c>
      <c r="BG33" s="35" t="str">
        <f>TEXT("33,511", "0,0")</f>
        <v>33,511</v>
      </c>
      <c r="BH33" s="35" t="str">
        <f>TEXT("31,569", "0,0")</f>
        <v>31,569</v>
      </c>
      <c r="BI33" s="260"/>
      <c r="BJ33" s="630" t="s">
        <v>66</v>
      </c>
      <c r="BK33" s="630" t="s">
        <v>66</v>
      </c>
      <c r="BL33" s="630" t="s">
        <v>66</v>
      </c>
      <c r="BM33" s="630" t="s">
        <v>66</v>
      </c>
    </row>
    <row r="34" spans="1:65" s="27" customFormat="1" ht="15" customHeight="1" x14ac:dyDescent="0.3">
      <c r="A34" s="28"/>
      <c r="B34" s="38"/>
      <c r="C34" s="38"/>
      <c r="D34" s="38"/>
      <c r="E34" s="38"/>
      <c r="F34" s="36"/>
      <c r="G34" s="38"/>
      <c r="H34" s="38"/>
      <c r="I34" s="38"/>
      <c r="J34" s="38"/>
      <c r="K34" s="36"/>
      <c r="L34" s="38"/>
      <c r="M34" s="38"/>
      <c r="N34" s="38"/>
      <c r="O34" s="38"/>
      <c r="P34" s="36"/>
      <c r="Q34" s="38"/>
      <c r="R34" s="38"/>
      <c r="S34" s="38"/>
      <c r="T34" s="38"/>
      <c r="U34" s="36"/>
      <c r="V34" s="38"/>
      <c r="W34" s="38"/>
      <c r="X34" s="38"/>
      <c r="Y34" s="38"/>
      <c r="Z34" s="36"/>
      <c r="AA34" s="38"/>
      <c r="AB34" s="38"/>
      <c r="AC34" s="38"/>
      <c r="AD34" s="38"/>
      <c r="AE34" s="36"/>
      <c r="AF34" s="42"/>
      <c r="AG34" s="42"/>
      <c r="AH34" s="42"/>
      <c r="AI34" s="42"/>
      <c r="AJ34" s="37"/>
      <c r="AK34" s="42"/>
      <c r="AL34" s="42"/>
      <c r="AM34" s="42"/>
      <c r="AN34" s="42"/>
      <c r="AO34" s="37"/>
      <c r="AP34" s="42"/>
      <c r="AQ34" s="42"/>
      <c r="AR34" s="42"/>
      <c r="AS34" s="42"/>
      <c r="AT34" s="37"/>
      <c r="AU34" s="41"/>
      <c r="AV34" s="41"/>
      <c r="AW34" s="41"/>
      <c r="AX34" s="41"/>
      <c r="AY34" s="33"/>
      <c r="AZ34" s="41"/>
      <c r="BA34" s="41"/>
      <c r="BB34" s="41"/>
      <c r="BC34" s="41"/>
      <c r="BD34" s="33"/>
      <c r="BE34" s="30"/>
      <c r="BF34" s="30"/>
      <c r="BG34" s="30"/>
      <c r="BH34" s="34"/>
      <c r="BI34" s="260"/>
      <c r="BJ34" s="32"/>
      <c r="BK34" s="32"/>
      <c r="BL34" s="32"/>
      <c r="BM34" s="32"/>
    </row>
    <row r="35" spans="1:65" s="48" customFormat="1" ht="43.5" customHeight="1" x14ac:dyDescent="0.3">
      <c r="A35" s="631" t="s">
        <v>42</v>
      </c>
      <c r="B35" s="410" t="s">
        <v>16</v>
      </c>
      <c r="C35" s="410"/>
      <c r="D35" s="43" t="s">
        <v>30</v>
      </c>
      <c r="E35" s="43" t="s">
        <v>14</v>
      </c>
      <c r="F35" s="44"/>
      <c r="G35" s="410" t="s">
        <v>16</v>
      </c>
      <c r="H35" s="410"/>
      <c r="I35" s="43" t="s">
        <v>30</v>
      </c>
      <c r="J35" s="43" t="s">
        <v>14</v>
      </c>
      <c r="K35" s="44"/>
      <c r="L35" s="410" t="s">
        <v>16</v>
      </c>
      <c r="M35" s="410"/>
      <c r="N35" s="43" t="s">
        <v>30</v>
      </c>
      <c r="O35" s="43" t="s">
        <v>14</v>
      </c>
      <c r="P35" s="44"/>
      <c r="Q35" s="410" t="s">
        <v>16</v>
      </c>
      <c r="R35" s="410"/>
      <c r="S35" s="43" t="s">
        <v>30</v>
      </c>
      <c r="T35" s="43" t="s">
        <v>14</v>
      </c>
      <c r="U35" s="44"/>
      <c r="V35" s="410" t="s">
        <v>16</v>
      </c>
      <c r="W35" s="410"/>
      <c r="X35" s="43" t="s">
        <v>30</v>
      </c>
      <c r="Y35" s="43" t="s">
        <v>14</v>
      </c>
      <c r="Z35" s="44"/>
      <c r="AA35" s="410" t="s">
        <v>16</v>
      </c>
      <c r="AB35" s="410"/>
      <c r="AC35" s="43" t="s">
        <v>30</v>
      </c>
      <c r="AD35" s="43" t="s">
        <v>14</v>
      </c>
      <c r="AE35" s="44"/>
      <c r="AF35" s="410" t="s">
        <v>16</v>
      </c>
      <c r="AG35" s="410"/>
      <c r="AH35" s="43" t="s">
        <v>30</v>
      </c>
      <c r="AI35" s="43" t="s">
        <v>14</v>
      </c>
      <c r="AJ35" s="45"/>
      <c r="AK35" s="410" t="s">
        <v>16</v>
      </c>
      <c r="AL35" s="410"/>
      <c r="AM35" s="43" t="s">
        <v>30</v>
      </c>
      <c r="AN35" s="43" t="s">
        <v>14</v>
      </c>
      <c r="AO35" s="45"/>
      <c r="AP35" s="410" t="s">
        <v>16</v>
      </c>
      <c r="AQ35" s="410"/>
      <c r="AR35" s="43" t="s">
        <v>30</v>
      </c>
      <c r="AS35" s="43" t="s">
        <v>14</v>
      </c>
      <c r="AT35" s="45"/>
      <c r="AU35" s="410" t="s">
        <v>16</v>
      </c>
      <c r="AV35" s="410"/>
      <c r="AW35" s="43" t="s">
        <v>30</v>
      </c>
      <c r="AX35" s="43" t="s">
        <v>14</v>
      </c>
      <c r="AY35" s="46"/>
      <c r="AZ35" s="410" t="s">
        <v>16</v>
      </c>
      <c r="BA35" s="410"/>
      <c r="BB35" s="43" t="s">
        <v>30</v>
      </c>
      <c r="BC35" s="43" t="s">
        <v>14</v>
      </c>
      <c r="BD35" s="46"/>
      <c r="BE35" s="410" t="s">
        <v>16</v>
      </c>
      <c r="BF35" s="410"/>
      <c r="BG35" s="43" t="s">
        <v>30</v>
      </c>
      <c r="BH35" s="47" t="s">
        <v>14</v>
      </c>
      <c r="BI35" s="352"/>
      <c r="BJ35" s="632" t="s">
        <v>16</v>
      </c>
      <c r="BK35" s="632"/>
      <c r="BL35" s="258" t="s">
        <v>30</v>
      </c>
      <c r="BM35" s="258" t="s">
        <v>14</v>
      </c>
    </row>
    <row r="36" spans="1:65" s="48" customFormat="1" ht="26.25" customHeight="1" x14ac:dyDescent="0.3">
      <c r="A36" s="416"/>
      <c r="B36" s="414" t="s">
        <v>67</v>
      </c>
      <c r="C36" s="415"/>
      <c r="D36" s="49" t="s">
        <v>68</v>
      </c>
      <c r="E36" s="284">
        <v>8.5999999999999993E-2</v>
      </c>
      <c r="F36" s="50"/>
      <c r="G36" s="414" t="s">
        <v>70</v>
      </c>
      <c r="H36" s="415"/>
      <c r="I36" s="49" t="s">
        <v>71</v>
      </c>
      <c r="J36" s="284">
        <v>8.5900000000000004E-2</v>
      </c>
      <c r="K36" s="50"/>
      <c r="L36" s="414" t="s">
        <v>69</v>
      </c>
      <c r="M36" s="415"/>
      <c r="N36" s="49" t="s">
        <v>68</v>
      </c>
      <c r="O36" s="284">
        <v>0.2034</v>
      </c>
      <c r="P36" s="50"/>
      <c r="Q36" s="414" t="s">
        <v>70</v>
      </c>
      <c r="R36" s="415"/>
      <c r="S36" s="49" t="s">
        <v>71</v>
      </c>
      <c r="T36" s="284">
        <v>9.01E-2</v>
      </c>
      <c r="U36" s="50"/>
      <c r="V36" s="417" t="s">
        <v>67</v>
      </c>
      <c r="W36" s="418"/>
      <c r="X36" s="49" t="s">
        <v>68</v>
      </c>
      <c r="Y36" s="284">
        <v>6.7400000000000002E-2</v>
      </c>
      <c r="Z36" s="50"/>
      <c r="AA36" s="414" t="s">
        <v>75</v>
      </c>
      <c r="AB36" s="415"/>
      <c r="AC36" s="49" t="s">
        <v>76</v>
      </c>
      <c r="AD36" s="284">
        <v>9.2499999999999999E-2</v>
      </c>
      <c r="AE36" s="50"/>
      <c r="AF36" s="414" t="s">
        <v>67</v>
      </c>
      <c r="AG36" s="415"/>
      <c r="AH36" s="49" t="s">
        <v>68</v>
      </c>
      <c r="AI36" s="284">
        <v>8.9599999999999999E-2</v>
      </c>
      <c r="AJ36" s="51"/>
      <c r="AK36" s="417" t="s">
        <v>154</v>
      </c>
      <c r="AL36" s="418"/>
      <c r="AM36" s="52" t="s">
        <v>71</v>
      </c>
      <c r="AN36" s="337">
        <v>3.9399999999999998E-2</v>
      </c>
      <c r="AO36" s="51"/>
      <c r="AP36" s="419" t="s">
        <v>67</v>
      </c>
      <c r="AQ36" s="420"/>
      <c r="AR36" s="49" t="s">
        <v>68</v>
      </c>
      <c r="AS36" s="284">
        <v>7.0800000000000002E-2</v>
      </c>
      <c r="AT36" s="51"/>
      <c r="AU36" s="414" t="s">
        <v>169</v>
      </c>
      <c r="AV36" s="415"/>
      <c r="AW36" s="49" t="s">
        <v>132</v>
      </c>
      <c r="AX36" s="284">
        <v>9.3399999999999997E-2</v>
      </c>
      <c r="AY36" s="53"/>
      <c r="AZ36" s="414" t="s">
        <v>184</v>
      </c>
      <c r="BA36" s="415"/>
      <c r="BB36" s="49" t="s">
        <v>91</v>
      </c>
      <c r="BC36" s="284">
        <v>4.41E-2</v>
      </c>
      <c r="BD36" s="53"/>
      <c r="BE36" s="414" t="s">
        <v>67</v>
      </c>
      <c r="BF36" s="415"/>
      <c r="BG36" s="49" t="s">
        <v>68</v>
      </c>
      <c r="BH36" s="339">
        <v>8.7099999999999997E-2</v>
      </c>
      <c r="BI36" s="352"/>
      <c r="BJ36" s="385" t="s">
        <v>379</v>
      </c>
      <c r="BK36" s="385" t="s">
        <v>379</v>
      </c>
      <c r="BL36" s="49" t="s">
        <v>68</v>
      </c>
      <c r="BM36" s="284">
        <v>4.1200000000000001E-2</v>
      </c>
    </row>
    <row r="37" spans="1:65" s="48" customFormat="1" ht="26.25" customHeight="1" x14ac:dyDescent="0.3">
      <c r="A37" s="416"/>
      <c r="B37" s="412" t="s">
        <v>69</v>
      </c>
      <c r="C37" s="413"/>
      <c r="D37" s="49" t="s">
        <v>68</v>
      </c>
      <c r="E37" s="284">
        <v>7.0999999999999994E-2</v>
      </c>
      <c r="F37" s="50"/>
      <c r="G37" s="412" t="s">
        <v>88</v>
      </c>
      <c r="H37" s="413"/>
      <c r="I37" s="49" t="s">
        <v>68</v>
      </c>
      <c r="J37" s="284">
        <v>6.13E-2</v>
      </c>
      <c r="K37" s="50"/>
      <c r="L37" s="412" t="s">
        <v>67</v>
      </c>
      <c r="M37" s="413"/>
      <c r="N37" s="49" t="s">
        <v>68</v>
      </c>
      <c r="O37" s="284">
        <v>0.17860000000000001</v>
      </c>
      <c r="P37" s="50"/>
      <c r="Q37" s="412" t="s">
        <v>67</v>
      </c>
      <c r="R37" s="413"/>
      <c r="S37" s="49" t="s">
        <v>68</v>
      </c>
      <c r="T37" s="284">
        <v>7.9100000000000004E-2</v>
      </c>
      <c r="U37" s="50"/>
      <c r="V37" s="417" t="s">
        <v>69</v>
      </c>
      <c r="W37" s="418"/>
      <c r="X37" s="49" t="s">
        <v>68</v>
      </c>
      <c r="Y37" s="284">
        <v>5.6599999999999998E-2</v>
      </c>
      <c r="Z37" s="50"/>
      <c r="AA37" s="412" t="s">
        <v>131</v>
      </c>
      <c r="AB37" s="413"/>
      <c r="AC37" s="49" t="s">
        <v>132</v>
      </c>
      <c r="AD37" s="284">
        <v>4.24E-2</v>
      </c>
      <c r="AE37" s="50"/>
      <c r="AF37" s="412" t="s">
        <v>69</v>
      </c>
      <c r="AG37" s="413"/>
      <c r="AH37" s="49" t="s">
        <v>68</v>
      </c>
      <c r="AI37" s="284">
        <v>8.8900000000000007E-2</v>
      </c>
      <c r="AJ37" s="51"/>
      <c r="AK37" s="417" t="s">
        <v>114</v>
      </c>
      <c r="AL37" s="418"/>
      <c r="AM37" s="52" t="s">
        <v>93</v>
      </c>
      <c r="AN37" s="337">
        <v>3.7499999999999999E-2</v>
      </c>
      <c r="AO37" s="51"/>
      <c r="AP37" s="419" t="s">
        <v>79</v>
      </c>
      <c r="AQ37" s="420"/>
      <c r="AR37" s="49" t="s">
        <v>68</v>
      </c>
      <c r="AS37" s="284">
        <v>4.8500000000000001E-2</v>
      </c>
      <c r="AT37" s="51"/>
      <c r="AU37" s="412" t="s">
        <v>72</v>
      </c>
      <c r="AV37" s="413"/>
      <c r="AW37" s="49" t="s">
        <v>68</v>
      </c>
      <c r="AX37" s="284">
        <v>9.1200000000000003E-2</v>
      </c>
      <c r="AY37" s="53"/>
      <c r="AZ37" s="412" t="s">
        <v>185</v>
      </c>
      <c r="BA37" s="413"/>
      <c r="BB37" s="49" t="s">
        <v>186</v>
      </c>
      <c r="BC37" s="284">
        <v>4.41E-2</v>
      </c>
      <c r="BD37" s="53"/>
      <c r="BE37" s="412" t="s">
        <v>70</v>
      </c>
      <c r="BF37" s="413"/>
      <c r="BG37" s="49" t="s">
        <v>71</v>
      </c>
      <c r="BH37" s="339">
        <v>7.7899999999999997E-2</v>
      </c>
      <c r="BI37" s="352"/>
      <c r="BJ37" s="385" t="s">
        <v>380</v>
      </c>
      <c r="BK37" s="385" t="s">
        <v>380</v>
      </c>
      <c r="BL37" s="49" t="s">
        <v>68</v>
      </c>
      <c r="BM37" s="284">
        <v>3.9399999999999998E-2</v>
      </c>
    </row>
    <row r="38" spans="1:65" s="48" customFormat="1" ht="26.25" customHeight="1" x14ac:dyDescent="0.3">
      <c r="A38" s="416"/>
      <c r="B38" s="412" t="s">
        <v>70</v>
      </c>
      <c r="C38" s="413"/>
      <c r="D38" s="49" t="s">
        <v>71</v>
      </c>
      <c r="E38" s="284">
        <v>6.59E-2</v>
      </c>
      <c r="F38" s="50"/>
      <c r="G38" s="412" t="s">
        <v>89</v>
      </c>
      <c r="H38" s="413"/>
      <c r="I38" s="49" t="s">
        <v>71</v>
      </c>
      <c r="J38" s="284">
        <v>6.08E-2</v>
      </c>
      <c r="K38" s="50"/>
      <c r="L38" s="412" t="s">
        <v>79</v>
      </c>
      <c r="M38" s="413"/>
      <c r="N38" s="49" t="s">
        <v>68</v>
      </c>
      <c r="O38" s="284">
        <v>8.9599999999999999E-2</v>
      </c>
      <c r="P38" s="50"/>
      <c r="Q38" s="412" t="s">
        <v>75</v>
      </c>
      <c r="R38" s="413"/>
      <c r="S38" s="49" t="s">
        <v>76</v>
      </c>
      <c r="T38" s="284">
        <v>7.1199999999999999E-2</v>
      </c>
      <c r="U38" s="50"/>
      <c r="V38" s="417" t="s">
        <v>70</v>
      </c>
      <c r="W38" s="418"/>
      <c r="X38" s="49" t="s">
        <v>71</v>
      </c>
      <c r="Y38" s="284">
        <v>4.8000000000000001E-2</v>
      </c>
      <c r="Z38" s="50"/>
      <c r="AA38" s="412" t="s">
        <v>133</v>
      </c>
      <c r="AB38" s="413"/>
      <c r="AC38" s="49" t="s">
        <v>134</v>
      </c>
      <c r="AD38" s="284">
        <v>4.1399999999999999E-2</v>
      </c>
      <c r="AE38" s="50"/>
      <c r="AF38" s="412" t="s">
        <v>70</v>
      </c>
      <c r="AG38" s="413"/>
      <c r="AH38" s="49" t="s">
        <v>71</v>
      </c>
      <c r="AI38" s="284">
        <v>8.3099999999999993E-2</v>
      </c>
      <c r="AJ38" s="51"/>
      <c r="AK38" s="417" t="s">
        <v>155</v>
      </c>
      <c r="AL38" s="418"/>
      <c r="AM38" s="52" t="s">
        <v>123</v>
      </c>
      <c r="AN38" s="337">
        <v>3.7100000000000001E-2</v>
      </c>
      <c r="AO38" s="51"/>
      <c r="AP38" s="419" t="s">
        <v>157</v>
      </c>
      <c r="AQ38" s="420"/>
      <c r="AR38" s="49" t="s">
        <v>71</v>
      </c>
      <c r="AS38" s="284">
        <v>3.5000000000000003E-2</v>
      </c>
      <c r="AT38" s="51"/>
      <c r="AU38" s="412" t="s">
        <v>135</v>
      </c>
      <c r="AV38" s="413"/>
      <c r="AW38" s="49" t="s">
        <v>136</v>
      </c>
      <c r="AX38" s="284">
        <v>7.2800000000000004E-2</v>
      </c>
      <c r="AY38" s="53"/>
      <c r="AZ38" s="412" t="s">
        <v>164</v>
      </c>
      <c r="BA38" s="413"/>
      <c r="BB38" s="49" t="s">
        <v>93</v>
      </c>
      <c r="BC38" s="284">
        <v>3.7100000000000001E-2</v>
      </c>
      <c r="BD38" s="53"/>
      <c r="BE38" s="412" t="s">
        <v>69</v>
      </c>
      <c r="BF38" s="413"/>
      <c r="BG38" s="49" t="s">
        <v>68</v>
      </c>
      <c r="BH38" s="339">
        <v>7.5399999999999995E-2</v>
      </c>
      <c r="BI38" s="352"/>
      <c r="BJ38" s="385" t="s">
        <v>381</v>
      </c>
      <c r="BK38" s="385" t="s">
        <v>381</v>
      </c>
      <c r="BL38" s="49" t="s">
        <v>71</v>
      </c>
      <c r="BM38" s="284">
        <v>3.7499999999999999E-2</v>
      </c>
    </row>
    <row r="39" spans="1:65" s="48" customFormat="1" ht="26.25" customHeight="1" x14ac:dyDescent="0.3">
      <c r="A39" s="416"/>
      <c r="B39" s="412" t="s">
        <v>72</v>
      </c>
      <c r="C39" s="413"/>
      <c r="D39" s="49" t="s">
        <v>68</v>
      </c>
      <c r="E39" s="284">
        <v>4.58E-2</v>
      </c>
      <c r="F39" s="50"/>
      <c r="G39" s="412" t="s">
        <v>69</v>
      </c>
      <c r="H39" s="413"/>
      <c r="I39" s="49" t="s">
        <v>68</v>
      </c>
      <c r="J39" s="284">
        <v>5.2200000000000003E-2</v>
      </c>
      <c r="K39" s="50"/>
      <c r="L39" s="412" t="s">
        <v>72</v>
      </c>
      <c r="M39" s="413"/>
      <c r="N39" s="49" t="s">
        <v>68</v>
      </c>
      <c r="O39" s="284">
        <v>7.4800000000000005E-2</v>
      </c>
      <c r="P39" s="50"/>
      <c r="Q39" s="412" t="s">
        <v>69</v>
      </c>
      <c r="R39" s="413"/>
      <c r="S39" s="49" t="s">
        <v>68</v>
      </c>
      <c r="T39" s="284">
        <v>5.9799999999999999E-2</v>
      </c>
      <c r="U39" s="50"/>
      <c r="V39" s="417" t="s">
        <v>73</v>
      </c>
      <c r="W39" s="418"/>
      <c r="X39" s="49" t="s">
        <v>74</v>
      </c>
      <c r="Y39" s="284">
        <v>3.49E-2</v>
      </c>
      <c r="Z39" s="50"/>
      <c r="AA39" s="412" t="s">
        <v>73</v>
      </c>
      <c r="AB39" s="413"/>
      <c r="AC39" s="49" t="s">
        <v>74</v>
      </c>
      <c r="AD39" s="284">
        <v>3.7900000000000003E-2</v>
      </c>
      <c r="AE39" s="50"/>
      <c r="AF39" s="412" t="s">
        <v>73</v>
      </c>
      <c r="AG39" s="413"/>
      <c r="AH39" s="49" t="s">
        <v>74</v>
      </c>
      <c r="AI39" s="284">
        <v>6.6600000000000006E-2</v>
      </c>
      <c r="AJ39" s="51"/>
      <c r="AK39" s="417" t="s">
        <v>108</v>
      </c>
      <c r="AL39" s="418"/>
      <c r="AM39" s="52" t="s">
        <v>95</v>
      </c>
      <c r="AN39" s="337">
        <v>3.3000000000000002E-2</v>
      </c>
      <c r="AO39" s="51"/>
      <c r="AP39" s="419" t="s">
        <v>108</v>
      </c>
      <c r="AQ39" s="420"/>
      <c r="AR39" s="49" t="s">
        <v>95</v>
      </c>
      <c r="AS39" s="284">
        <v>3.4700000000000002E-2</v>
      </c>
      <c r="AT39" s="51"/>
      <c r="AU39" s="412" t="s">
        <v>170</v>
      </c>
      <c r="AV39" s="413"/>
      <c r="AW39" s="49" t="s">
        <v>68</v>
      </c>
      <c r="AX39" s="284">
        <v>6.5299999999999997E-2</v>
      </c>
      <c r="AY39" s="53"/>
      <c r="AZ39" s="412" t="s">
        <v>187</v>
      </c>
      <c r="BA39" s="413"/>
      <c r="BB39" s="49" t="s">
        <v>136</v>
      </c>
      <c r="BC39" s="284">
        <v>3.4799999999999998E-2</v>
      </c>
      <c r="BD39" s="53"/>
      <c r="BE39" s="412" t="s">
        <v>79</v>
      </c>
      <c r="BF39" s="413"/>
      <c r="BG39" s="49" t="s">
        <v>68</v>
      </c>
      <c r="BH39" s="339">
        <v>4.8399999999999999E-2</v>
      </c>
      <c r="BI39" s="352"/>
      <c r="BJ39" s="385" t="s">
        <v>382</v>
      </c>
      <c r="BK39" s="385" t="s">
        <v>382</v>
      </c>
      <c r="BL39" s="49" t="s">
        <v>71</v>
      </c>
      <c r="BM39" s="284">
        <v>0.02</v>
      </c>
    </row>
    <row r="40" spans="1:65" s="48" customFormat="1" ht="26.25" customHeight="1" x14ac:dyDescent="0.3">
      <c r="A40" s="416"/>
      <c r="B40" s="412" t="s">
        <v>73</v>
      </c>
      <c r="C40" s="413"/>
      <c r="D40" s="49" t="s">
        <v>74</v>
      </c>
      <c r="E40" s="284">
        <v>3.8199999999999998E-2</v>
      </c>
      <c r="F40" s="50"/>
      <c r="G40" s="412" t="s">
        <v>67</v>
      </c>
      <c r="H40" s="413"/>
      <c r="I40" s="49" t="s">
        <v>68</v>
      </c>
      <c r="J40" s="284">
        <v>4.9799999999999997E-2</v>
      </c>
      <c r="K40" s="50"/>
      <c r="L40" s="412" t="s">
        <v>88</v>
      </c>
      <c r="M40" s="413"/>
      <c r="N40" s="49" t="s">
        <v>68</v>
      </c>
      <c r="O40" s="284">
        <v>6.4500000000000002E-2</v>
      </c>
      <c r="P40" s="50"/>
      <c r="Q40" s="412" t="s">
        <v>72</v>
      </c>
      <c r="R40" s="413"/>
      <c r="S40" s="49" t="s">
        <v>68</v>
      </c>
      <c r="T40" s="284">
        <v>5.4699999999999999E-2</v>
      </c>
      <c r="U40" s="50"/>
      <c r="V40" s="417" t="s">
        <v>72</v>
      </c>
      <c r="W40" s="418"/>
      <c r="X40" s="49" t="s">
        <v>68</v>
      </c>
      <c r="Y40" s="284">
        <v>3.3700000000000001E-2</v>
      </c>
      <c r="Z40" s="50"/>
      <c r="AA40" s="412" t="s">
        <v>135</v>
      </c>
      <c r="AB40" s="413"/>
      <c r="AC40" s="49" t="s">
        <v>136</v>
      </c>
      <c r="AD40" s="284">
        <v>3.5900000000000001E-2</v>
      </c>
      <c r="AE40" s="50"/>
      <c r="AF40" s="412" t="s">
        <v>88</v>
      </c>
      <c r="AG40" s="413"/>
      <c r="AH40" s="49" t="s">
        <v>68</v>
      </c>
      <c r="AI40" s="284">
        <v>5.4600000000000003E-2</v>
      </c>
      <c r="AJ40" s="51"/>
      <c r="AK40" s="417" t="s">
        <v>122</v>
      </c>
      <c r="AL40" s="418"/>
      <c r="AM40" s="52" t="s">
        <v>123</v>
      </c>
      <c r="AN40" s="337">
        <v>3.1300000000000001E-2</v>
      </c>
      <c r="AO40" s="51"/>
      <c r="AP40" s="419" t="s">
        <v>75</v>
      </c>
      <c r="AQ40" s="420"/>
      <c r="AR40" s="54" t="s">
        <v>76</v>
      </c>
      <c r="AS40" s="284">
        <v>3.2300000000000002E-2</v>
      </c>
      <c r="AT40" s="51"/>
      <c r="AU40" s="412" t="s">
        <v>171</v>
      </c>
      <c r="AV40" s="413"/>
      <c r="AW40" s="54" t="s">
        <v>172</v>
      </c>
      <c r="AX40" s="284">
        <v>6.0600000000000001E-2</v>
      </c>
      <c r="AY40" s="53"/>
      <c r="AZ40" s="412" t="s">
        <v>154</v>
      </c>
      <c r="BA40" s="413"/>
      <c r="BB40" s="54" t="s">
        <v>71</v>
      </c>
      <c r="BC40" s="284">
        <v>3.1300000000000001E-2</v>
      </c>
      <c r="BD40" s="53"/>
      <c r="BE40" s="412" t="s">
        <v>88</v>
      </c>
      <c r="BF40" s="413"/>
      <c r="BG40" s="54" t="s">
        <v>68</v>
      </c>
      <c r="BH40" s="339">
        <v>4.8300000000000003E-2</v>
      </c>
      <c r="BI40" s="352"/>
      <c r="BJ40" s="385" t="s">
        <v>72</v>
      </c>
      <c r="BK40" s="385" t="s">
        <v>72</v>
      </c>
      <c r="BL40" s="49" t="s">
        <v>68</v>
      </c>
      <c r="BM40" s="284">
        <v>1.7500000000000002E-2</v>
      </c>
    </row>
    <row r="41" spans="1:65" s="48" customFormat="1" ht="26.25" customHeight="1" x14ac:dyDescent="0.3">
      <c r="A41" s="416"/>
      <c r="B41" s="412" t="s">
        <v>75</v>
      </c>
      <c r="C41" s="413"/>
      <c r="D41" s="49" t="s">
        <v>76</v>
      </c>
      <c r="E41" s="284">
        <v>3.7699999999999997E-2</v>
      </c>
      <c r="F41" s="50"/>
      <c r="G41" s="412" t="s">
        <v>79</v>
      </c>
      <c r="H41" s="413"/>
      <c r="I41" s="49" t="s">
        <v>68</v>
      </c>
      <c r="J41" s="284">
        <v>4.2099999999999999E-2</v>
      </c>
      <c r="K41" s="50"/>
      <c r="L41" s="412" t="s">
        <v>94</v>
      </c>
      <c r="M41" s="413"/>
      <c r="N41" s="49" t="s">
        <v>95</v>
      </c>
      <c r="O41" s="284">
        <v>4.48E-2</v>
      </c>
      <c r="P41" s="50"/>
      <c r="Q41" s="412" t="s">
        <v>80</v>
      </c>
      <c r="R41" s="413"/>
      <c r="S41" s="49" t="s">
        <v>71</v>
      </c>
      <c r="T41" s="284">
        <v>5.45E-2</v>
      </c>
      <c r="U41" s="50"/>
      <c r="V41" s="417" t="s">
        <v>79</v>
      </c>
      <c r="W41" s="418"/>
      <c r="X41" s="49" t="s">
        <v>68</v>
      </c>
      <c r="Y41" s="284">
        <v>3.2500000000000001E-2</v>
      </c>
      <c r="Z41" s="50"/>
      <c r="AA41" s="412" t="s">
        <v>137</v>
      </c>
      <c r="AB41" s="413"/>
      <c r="AC41" s="49" t="s">
        <v>138</v>
      </c>
      <c r="AD41" s="284">
        <v>3.5200000000000002E-2</v>
      </c>
      <c r="AE41" s="50"/>
      <c r="AF41" s="412" t="s">
        <v>75</v>
      </c>
      <c r="AG41" s="413"/>
      <c r="AH41" s="49" t="s">
        <v>76</v>
      </c>
      <c r="AI41" s="284">
        <v>5.21E-2</v>
      </c>
      <c r="AJ41" s="51"/>
      <c r="AK41" s="417" t="s">
        <v>67</v>
      </c>
      <c r="AL41" s="418"/>
      <c r="AM41" s="52" t="s">
        <v>68</v>
      </c>
      <c r="AN41" s="337">
        <v>2.9499999999999998E-2</v>
      </c>
      <c r="AO41" s="51"/>
      <c r="AP41" s="419" t="s">
        <v>72</v>
      </c>
      <c r="AQ41" s="420"/>
      <c r="AR41" s="49" t="s">
        <v>68</v>
      </c>
      <c r="AS41" s="284">
        <v>3.1800000000000002E-2</v>
      </c>
      <c r="AT41" s="51"/>
      <c r="AU41" s="412" t="s">
        <v>173</v>
      </c>
      <c r="AV41" s="413"/>
      <c r="AW41" s="49" t="s">
        <v>74</v>
      </c>
      <c r="AX41" s="284">
        <v>5.21E-2</v>
      </c>
      <c r="AY41" s="53"/>
      <c r="AZ41" s="412" t="s">
        <v>188</v>
      </c>
      <c r="BA41" s="413"/>
      <c r="BB41" s="49" t="s">
        <v>123</v>
      </c>
      <c r="BC41" s="284">
        <v>3.1099999999999999E-2</v>
      </c>
      <c r="BD41" s="53"/>
      <c r="BE41" s="412" t="s">
        <v>73</v>
      </c>
      <c r="BF41" s="413"/>
      <c r="BG41" s="49" t="s">
        <v>74</v>
      </c>
      <c r="BH41" s="339">
        <v>4.7E-2</v>
      </c>
      <c r="BI41" s="352"/>
      <c r="BJ41" s="385" t="s">
        <v>383</v>
      </c>
      <c r="BK41" s="385" t="s">
        <v>383</v>
      </c>
      <c r="BL41" s="49" t="s">
        <v>186</v>
      </c>
      <c r="BM41" s="284">
        <v>1.5900000000000001E-2</v>
      </c>
    </row>
    <row r="42" spans="1:65" s="48" customFormat="1" ht="26.25" customHeight="1" x14ac:dyDescent="0.3">
      <c r="A42" s="416"/>
      <c r="B42" s="412" t="s">
        <v>77</v>
      </c>
      <c r="C42" s="413"/>
      <c r="D42" s="49" t="s">
        <v>78</v>
      </c>
      <c r="E42" s="284">
        <v>3.6799999999999999E-2</v>
      </c>
      <c r="F42" s="50"/>
      <c r="G42" s="412" t="s">
        <v>90</v>
      </c>
      <c r="H42" s="413"/>
      <c r="I42" s="49" t="s">
        <v>91</v>
      </c>
      <c r="J42" s="284">
        <v>3.61E-2</v>
      </c>
      <c r="K42" s="50"/>
      <c r="L42" s="412" t="s">
        <v>103</v>
      </c>
      <c r="M42" s="413"/>
      <c r="N42" s="49" t="s">
        <v>104</v>
      </c>
      <c r="O42" s="284">
        <v>3.6900000000000002E-2</v>
      </c>
      <c r="P42" s="50"/>
      <c r="Q42" s="412" t="s">
        <v>77</v>
      </c>
      <c r="R42" s="413"/>
      <c r="S42" s="49" t="s">
        <v>78</v>
      </c>
      <c r="T42" s="284">
        <v>5.2900000000000003E-2</v>
      </c>
      <c r="U42" s="50"/>
      <c r="V42" s="417" t="s">
        <v>122</v>
      </c>
      <c r="W42" s="418"/>
      <c r="X42" s="49" t="s">
        <v>123</v>
      </c>
      <c r="Y42" s="284">
        <v>2.9600000000000001E-2</v>
      </c>
      <c r="Z42" s="50"/>
      <c r="AA42" s="412" t="s">
        <v>139</v>
      </c>
      <c r="AB42" s="413"/>
      <c r="AC42" s="49" t="s">
        <v>140</v>
      </c>
      <c r="AD42" s="284">
        <v>3.4200000000000001E-2</v>
      </c>
      <c r="AE42" s="50"/>
      <c r="AF42" s="412" t="s">
        <v>79</v>
      </c>
      <c r="AG42" s="413"/>
      <c r="AH42" s="49" t="s">
        <v>68</v>
      </c>
      <c r="AI42" s="284">
        <v>4.3999999999999997E-2</v>
      </c>
      <c r="AJ42" s="51"/>
      <c r="AK42" s="417" t="s">
        <v>79</v>
      </c>
      <c r="AL42" s="418"/>
      <c r="AM42" s="52" t="s">
        <v>68</v>
      </c>
      <c r="AN42" s="337">
        <v>2.4400000000000002E-2</v>
      </c>
      <c r="AO42" s="51"/>
      <c r="AP42" s="419" t="s">
        <v>80</v>
      </c>
      <c r="AQ42" s="420"/>
      <c r="AR42" s="49" t="s">
        <v>71</v>
      </c>
      <c r="AS42" s="284">
        <v>3.09E-2</v>
      </c>
      <c r="AT42" s="51"/>
      <c r="AU42" s="412" t="s">
        <v>174</v>
      </c>
      <c r="AV42" s="413"/>
      <c r="AW42" s="49" t="s">
        <v>95</v>
      </c>
      <c r="AX42" s="284">
        <v>4.9399999999999999E-2</v>
      </c>
      <c r="AY42" s="53"/>
      <c r="AZ42" s="412" t="s">
        <v>189</v>
      </c>
      <c r="BA42" s="413"/>
      <c r="BB42" s="49" t="s">
        <v>132</v>
      </c>
      <c r="BC42" s="284">
        <v>2.92E-2</v>
      </c>
      <c r="BD42" s="53"/>
      <c r="BE42" s="412" t="s">
        <v>80</v>
      </c>
      <c r="BF42" s="413"/>
      <c r="BG42" s="49" t="s">
        <v>71</v>
      </c>
      <c r="BH42" s="339">
        <v>3.0700000000000002E-2</v>
      </c>
      <c r="BI42" s="352"/>
      <c r="BJ42" s="385" t="s">
        <v>384</v>
      </c>
      <c r="BK42" s="385" t="s">
        <v>384</v>
      </c>
      <c r="BL42" s="49" t="s">
        <v>78</v>
      </c>
      <c r="BM42" s="284">
        <v>1.49E-2</v>
      </c>
    </row>
    <row r="43" spans="1:65" s="48" customFormat="1" ht="26.25" customHeight="1" x14ac:dyDescent="0.3">
      <c r="A43" s="416"/>
      <c r="B43" s="412" t="s">
        <v>79</v>
      </c>
      <c r="C43" s="413"/>
      <c r="D43" s="49" t="s">
        <v>68</v>
      </c>
      <c r="E43" s="284">
        <v>3.3599999999999998E-2</v>
      </c>
      <c r="F43" s="50"/>
      <c r="G43" s="412" t="s">
        <v>92</v>
      </c>
      <c r="H43" s="413"/>
      <c r="I43" s="49" t="s">
        <v>93</v>
      </c>
      <c r="J43" s="284">
        <v>3.5900000000000001E-2</v>
      </c>
      <c r="K43" s="50"/>
      <c r="L43" s="412" t="s">
        <v>105</v>
      </c>
      <c r="M43" s="413"/>
      <c r="N43" s="49" t="s">
        <v>106</v>
      </c>
      <c r="O43" s="284">
        <v>3.2000000000000001E-2</v>
      </c>
      <c r="P43" s="50"/>
      <c r="Q43" s="412" t="s">
        <v>73</v>
      </c>
      <c r="R43" s="413"/>
      <c r="S43" s="49" t="s">
        <v>74</v>
      </c>
      <c r="T43" s="284">
        <v>5.1400000000000001E-2</v>
      </c>
      <c r="U43" s="50"/>
      <c r="V43" s="417" t="s">
        <v>75</v>
      </c>
      <c r="W43" s="418"/>
      <c r="X43" s="49" t="s">
        <v>76</v>
      </c>
      <c r="Y43" s="284">
        <v>2.9100000000000001E-2</v>
      </c>
      <c r="Z43" s="50"/>
      <c r="AA43" s="412" t="s">
        <v>141</v>
      </c>
      <c r="AB43" s="413"/>
      <c r="AC43" s="49" t="s">
        <v>142</v>
      </c>
      <c r="AD43" s="284">
        <v>3.3799999999999997E-2</v>
      </c>
      <c r="AE43" s="50"/>
      <c r="AF43" s="412" t="s">
        <v>80</v>
      </c>
      <c r="AG43" s="413"/>
      <c r="AH43" s="49" t="s">
        <v>71</v>
      </c>
      <c r="AI43" s="284">
        <v>3.7100000000000001E-2</v>
      </c>
      <c r="AJ43" s="51"/>
      <c r="AK43" s="417" t="s">
        <v>156</v>
      </c>
      <c r="AL43" s="418"/>
      <c r="AM43" s="52" t="s">
        <v>91</v>
      </c>
      <c r="AN43" s="337">
        <v>2.41E-2</v>
      </c>
      <c r="AO43" s="51"/>
      <c r="AP43" s="419" t="s">
        <v>155</v>
      </c>
      <c r="AQ43" s="420"/>
      <c r="AR43" s="49" t="s">
        <v>123</v>
      </c>
      <c r="AS43" s="284">
        <v>2.4899999999999999E-2</v>
      </c>
      <c r="AT43" s="51"/>
      <c r="AU43" s="412" t="s">
        <v>175</v>
      </c>
      <c r="AV43" s="413"/>
      <c r="AW43" s="49" t="s">
        <v>132</v>
      </c>
      <c r="AX43" s="284">
        <v>4.5199999999999997E-2</v>
      </c>
      <c r="AY43" s="53"/>
      <c r="AZ43" s="412" t="s">
        <v>133</v>
      </c>
      <c r="BA43" s="413"/>
      <c r="BB43" s="49" t="s">
        <v>134</v>
      </c>
      <c r="BC43" s="284">
        <v>2.8899999999999999E-2</v>
      </c>
      <c r="BD43" s="53"/>
      <c r="BE43" s="412" t="s">
        <v>94</v>
      </c>
      <c r="BF43" s="413"/>
      <c r="BG43" s="49" t="s">
        <v>95</v>
      </c>
      <c r="BH43" s="339">
        <v>3.04E-2</v>
      </c>
      <c r="BI43" s="352"/>
      <c r="BJ43" s="385" t="s">
        <v>385</v>
      </c>
      <c r="BK43" s="385" t="s">
        <v>385</v>
      </c>
      <c r="BL43" s="49" t="s">
        <v>138</v>
      </c>
      <c r="BM43" s="284">
        <v>1.46E-2</v>
      </c>
    </row>
    <row r="44" spans="1:65" s="48" customFormat="1" ht="26.25" customHeight="1" x14ac:dyDescent="0.3">
      <c r="A44" s="416"/>
      <c r="B44" s="412" t="s">
        <v>80</v>
      </c>
      <c r="C44" s="413"/>
      <c r="D44" s="49" t="s">
        <v>71</v>
      </c>
      <c r="E44" s="284">
        <v>3.1699999999999999E-2</v>
      </c>
      <c r="F44" s="50"/>
      <c r="G44" s="412" t="s">
        <v>94</v>
      </c>
      <c r="H44" s="413"/>
      <c r="I44" s="49" t="s">
        <v>95</v>
      </c>
      <c r="J44" s="284">
        <v>3.5799999999999998E-2</v>
      </c>
      <c r="K44" s="50"/>
      <c r="L44" s="412" t="s">
        <v>107</v>
      </c>
      <c r="M44" s="413"/>
      <c r="N44" s="49" t="s">
        <v>95</v>
      </c>
      <c r="O44" s="284">
        <v>3.0099999999999998E-2</v>
      </c>
      <c r="P44" s="50"/>
      <c r="Q44" s="412" t="s">
        <v>114</v>
      </c>
      <c r="R44" s="413"/>
      <c r="S44" s="49" t="s">
        <v>93</v>
      </c>
      <c r="T44" s="284">
        <v>5.04E-2</v>
      </c>
      <c r="U44" s="50"/>
      <c r="V44" s="417" t="s">
        <v>94</v>
      </c>
      <c r="W44" s="418"/>
      <c r="X44" s="49" t="s">
        <v>95</v>
      </c>
      <c r="Y44" s="284">
        <v>2.87E-2</v>
      </c>
      <c r="Z44" s="50"/>
      <c r="AA44" s="412" t="s">
        <v>143</v>
      </c>
      <c r="AB44" s="413"/>
      <c r="AC44" s="49" t="s">
        <v>134</v>
      </c>
      <c r="AD44" s="284">
        <v>3.2300000000000002E-2</v>
      </c>
      <c r="AE44" s="50"/>
      <c r="AF44" s="412" t="s">
        <v>72</v>
      </c>
      <c r="AG44" s="413"/>
      <c r="AH44" s="49" t="s">
        <v>68</v>
      </c>
      <c r="AI44" s="284">
        <v>3.5299999999999998E-2</v>
      </c>
      <c r="AJ44" s="51"/>
      <c r="AK44" s="417" t="s">
        <v>157</v>
      </c>
      <c r="AL44" s="418"/>
      <c r="AM44" s="52" t="s">
        <v>71</v>
      </c>
      <c r="AN44" s="337">
        <v>2.3900000000000001E-2</v>
      </c>
      <c r="AO44" s="51"/>
      <c r="AP44" s="419" t="s">
        <v>164</v>
      </c>
      <c r="AQ44" s="420"/>
      <c r="AR44" s="49" t="s">
        <v>93</v>
      </c>
      <c r="AS44" s="284">
        <v>2.2100000000000002E-2</v>
      </c>
      <c r="AT44" s="51"/>
      <c r="AU44" s="412" t="s">
        <v>176</v>
      </c>
      <c r="AV44" s="413"/>
      <c r="AW44" s="49" t="s">
        <v>74</v>
      </c>
      <c r="AX44" s="284">
        <v>4.3499999999999997E-2</v>
      </c>
      <c r="AY44" s="53"/>
      <c r="AZ44" s="412" t="s">
        <v>190</v>
      </c>
      <c r="BA44" s="413"/>
      <c r="BB44" s="49" t="s">
        <v>93</v>
      </c>
      <c r="BC44" s="284">
        <v>2.7099999999999999E-2</v>
      </c>
      <c r="BD44" s="53"/>
      <c r="BE44" s="412" t="s">
        <v>195</v>
      </c>
      <c r="BF44" s="413"/>
      <c r="BG44" s="49" t="s">
        <v>71</v>
      </c>
      <c r="BH44" s="339">
        <v>2.7E-2</v>
      </c>
      <c r="BI44" s="352"/>
      <c r="BJ44" s="385" t="s">
        <v>386</v>
      </c>
      <c r="BK44" s="385" t="s">
        <v>386</v>
      </c>
      <c r="BL44" s="49" t="s">
        <v>388</v>
      </c>
      <c r="BM44" s="284">
        <v>1.2800000000000001E-2</v>
      </c>
    </row>
    <row r="45" spans="1:65" s="48" customFormat="1" ht="26.25" customHeight="1" x14ac:dyDescent="0.3">
      <c r="A45" s="416"/>
      <c r="B45" s="412" t="s">
        <v>81</v>
      </c>
      <c r="C45" s="413"/>
      <c r="D45" s="49" t="s">
        <v>82</v>
      </c>
      <c r="E45" s="284">
        <v>2.9899999999999999E-2</v>
      </c>
      <c r="F45" s="50"/>
      <c r="G45" s="412" t="s">
        <v>96</v>
      </c>
      <c r="H45" s="413"/>
      <c r="I45" s="49" t="s">
        <v>78</v>
      </c>
      <c r="J45" s="284">
        <v>3.3599999999999998E-2</v>
      </c>
      <c r="K45" s="50"/>
      <c r="L45" s="412" t="s">
        <v>108</v>
      </c>
      <c r="M45" s="413"/>
      <c r="N45" s="49" t="s">
        <v>95</v>
      </c>
      <c r="O45" s="284">
        <v>2.8400000000000002E-2</v>
      </c>
      <c r="P45" s="50"/>
      <c r="Q45" s="412" t="s">
        <v>88</v>
      </c>
      <c r="R45" s="413"/>
      <c r="S45" s="49" t="s">
        <v>68</v>
      </c>
      <c r="T45" s="284">
        <v>4.5199999999999997E-2</v>
      </c>
      <c r="U45" s="50"/>
      <c r="V45" s="417" t="s">
        <v>124</v>
      </c>
      <c r="W45" s="418"/>
      <c r="X45" s="49" t="s">
        <v>125</v>
      </c>
      <c r="Y45" s="284">
        <v>2.7199999999999998E-2</v>
      </c>
      <c r="Z45" s="50"/>
      <c r="AA45" s="412" t="s">
        <v>144</v>
      </c>
      <c r="AB45" s="413"/>
      <c r="AC45" s="49" t="s">
        <v>142</v>
      </c>
      <c r="AD45" s="284">
        <v>3.15E-2</v>
      </c>
      <c r="AE45" s="50"/>
      <c r="AF45" s="412" t="s">
        <v>137</v>
      </c>
      <c r="AG45" s="413"/>
      <c r="AH45" s="49" t="s">
        <v>138</v>
      </c>
      <c r="AI45" s="284">
        <v>3.32E-2</v>
      </c>
      <c r="AJ45" s="51"/>
      <c r="AK45" s="417" t="s">
        <v>158</v>
      </c>
      <c r="AL45" s="418"/>
      <c r="AM45" s="52" t="s">
        <v>159</v>
      </c>
      <c r="AN45" s="337">
        <v>2.35E-2</v>
      </c>
      <c r="AO45" s="51"/>
      <c r="AP45" s="419" t="s">
        <v>135</v>
      </c>
      <c r="AQ45" s="420"/>
      <c r="AR45" s="49" t="s">
        <v>136</v>
      </c>
      <c r="AS45" s="284">
        <v>2.1399999999999999E-2</v>
      </c>
      <c r="AT45" s="51"/>
      <c r="AU45" s="412" t="s">
        <v>177</v>
      </c>
      <c r="AV45" s="413"/>
      <c r="AW45" s="49" t="s">
        <v>178</v>
      </c>
      <c r="AX45" s="284">
        <v>3.9699999999999999E-2</v>
      </c>
      <c r="AY45" s="53"/>
      <c r="AZ45" s="412" t="s">
        <v>191</v>
      </c>
      <c r="BA45" s="413"/>
      <c r="BB45" s="49" t="s">
        <v>93</v>
      </c>
      <c r="BC45" s="284">
        <v>2.6700000000000002E-2</v>
      </c>
      <c r="BD45" s="53"/>
      <c r="BE45" s="412" t="s">
        <v>108</v>
      </c>
      <c r="BF45" s="413"/>
      <c r="BG45" s="49" t="s">
        <v>95</v>
      </c>
      <c r="BH45" s="339">
        <v>2.5499999999999998E-2</v>
      </c>
      <c r="BI45" s="352"/>
      <c r="BJ45" s="385" t="s">
        <v>387</v>
      </c>
      <c r="BK45" s="385" t="s">
        <v>387</v>
      </c>
      <c r="BL45" s="49" t="s">
        <v>71</v>
      </c>
      <c r="BM45" s="284">
        <v>1.17E-2</v>
      </c>
    </row>
    <row r="46" spans="1:65" s="59" customFormat="1" x14ac:dyDescent="0.3">
      <c r="A46" s="55"/>
      <c r="B46" s="421" t="s">
        <v>6</v>
      </c>
      <c r="C46" s="421"/>
      <c r="D46" s="421"/>
      <c r="E46" s="285">
        <v>0.47660000000000002</v>
      </c>
      <c r="F46" s="56"/>
      <c r="G46" s="421" t="s">
        <v>6</v>
      </c>
      <c r="H46" s="421"/>
      <c r="I46" s="421"/>
      <c r="J46" s="285">
        <v>0.49349999999999999</v>
      </c>
      <c r="K46" s="56"/>
      <c r="L46" s="421" t="s">
        <v>6</v>
      </c>
      <c r="M46" s="421"/>
      <c r="N46" s="421"/>
      <c r="O46" s="285">
        <v>0.78310000000000002</v>
      </c>
      <c r="P46" s="56"/>
      <c r="Q46" s="421" t="s">
        <v>6</v>
      </c>
      <c r="R46" s="421"/>
      <c r="S46" s="421"/>
      <c r="T46" s="285">
        <v>0.60929999999999995</v>
      </c>
      <c r="U46" s="56"/>
      <c r="V46" s="421" t="s">
        <v>6</v>
      </c>
      <c r="W46" s="421"/>
      <c r="X46" s="421"/>
      <c r="Y46" s="285">
        <v>0.38769999999999999</v>
      </c>
      <c r="Z46" s="56"/>
      <c r="AA46" s="421" t="s">
        <v>6</v>
      </c>
      <c r="AB46" s="421"/>
      <c r="AC46" s="421"/>
      <c r="AD46" s="285">
        <v>0.41710000000000003</v>
      </c>
      <c r="AE46" s="56"/>
      <c r="AF46" s="421" t="s">
        <v>6</v>
      </c>
      <c r="AG46" s="421"/>
      <c r="AH46" s="421"/>
      <c r="AI46" s="285">
        <v>0.58450000000000002</v>
      </c>
      <c r="AJ46" s="57"/>
      <c r="AK46" s="421" t="s">
        <v>6</v>
      </c>
      <c r="AL46" s="421"/>
      <c r="AM46" s="421"/>
      <c r="AN46" s="285">
        <v>0.30370000000000003</v>
      </c>
      <c r="AO46" s="57"/>
      <c r="AP46" s="421" t="s">
        <v>6</v>
      </c>
      <c r="AQ46" s="421"/>
      <c r="AR46" s="421"/>
      <c r="AS46" s="285">
        <v>0.35239999999999999</v>
      </c>
      <c r="AT46" s="57"/>
      <c r="AU46" s="421" t="s">
        <v>6</v>
      </c>
      <c r="AV46" s="421"/>
      <c r="AW46" s="421"/>
      <c r="AX46" s="285">
        <v>0.61319999999999997</v>
      </c>
      <c r="AY46" s="58"/>
      <c r="AZ46" s="421" t="s">
        <v>6</v>
      </c>
      <c r="BA46" s="421"/>
      <c r="BB46" s="421"/>
      <c r="BC46" s="285">
        <v>0.33439999999999998</v>
      </c>
      <c r="BD46" s="58"/>
      <c r="BE46" s="421" t="s">
        <v>6</v>
      </c>
      <c r="BF46" s="421"/>
      <c r="BG46" s="421"/>
      <c r="BH46" s="338">
        <v>0.49769999999999998</v>
      </c>
      <c r="BI46" s="353"/>
      <c r="BJ46" s="632" t="s">
        <v>6</v>
      </c>
      <c r="BK46" s="632"/>
      <c r="BL46" s="632"/>
      <c r="BM46" s="633">
        <f>SUM(BM36:BM45)</f>
        <v>0.22550000000000001</v>
      </c>
    </row>
    <row r="47" spans="1:65" s="3" customFormat="1" x14ac:dyDescent="0.3">
      <c r="A47" s="16"/>
      <c r="B47" s="403"/>
      <c r="C47" s="403"/>
      <c r="D47" s="403"/>
      <c r="E47" s="403"/>
      <c r="F47" s="6"/>
      <c r="G47" s="403"/>
      <c r="H47" s="403"/>
      <c r="I47" s="403"/>
      <c r="J47" s="403"/>
      <c r="K47" s="6"/>
      <c r="L47" s="403"/>
      <c r="M47" s="403"/>
      <c r="N47" s="403"/>
      <c r="O47" s="403"/>
      <c r="P47" s="6"/>
      <c r="Q47" s="403"/>
      <c r="R47" s="403"/>
      <c r="S47" s="403"/>
      <c r="T47" s="403"/>
      <c r="U47" s="6"/>
      <c r="V47" s="403"/>
      <c r="W47" s="403"/>
      <c r="X47" s="403"/>
      <c r="Y47" s="403"/>
      <c r="Z47" s="6"/>
      <c r="AA47" s="403"/>
      <c r="AB47" s="403"/>
      <c r="AC47" s="403"/>
      <c r="AD47" s="403"/>
      <c r="AE47" s="6"/>
      <c r="AF47" s="422"/>
      <c r="AG47" s="422"/>
      <c r="AH47" s="422"/>
      <c r="AI47" s="422"/>
      <c r="AJ47" s="60"/>
      <c r="AK47" s="422"/>
      <c r="AL47" s="422"/>
      <c r="AM47" s="422"/>
      <c r="AN47" s="422"/>
      <c r="AO47" s="60"/>
      <c r="AP47" s="422"/>
      <c r="AQ47" s="422"/>
      <c r="AR47" s="422"/>
      <c r="AS47" s="422"/>
      <c r="AT47" s="60"/>
      <c r="AU47" s="422"/>
      <c r="AV47" s="422"/>
      <c r="AW47" s="422"/>
      <c r="AX47" s="422"/>
      <c r="AY47" s="19"/>
      <c r="AZ47" s="422"/>
      <c r="BA47" s="422"/>
      <c r="BB47" s="422"/>
      <c r="BC47" s="422"/>
      <c r="BD47" s="19"/>
      <c r="BE47" s="422"/>
      <c r="BF47" s="422"/>
      <c r="BG47" s="422"/>
      <c r="BH47" s="422"/>
      <c r="BI47" s="349"/>
      <c r="BJ47" s="634"/>
      <c r="BK47" s="634"/>
      <c r="BL47" s="634"/>
      <c r="BM47" s="634"/>
    </row>
    <row r="48" spans="1:65" s="283" customFormat="1" x14ac:dyDescent="0.3">
      <c r="A48" s="275" t="s">
        <v>39</v>
      </c>
      <c r="B48" s="423">
        <v>8203</v>
      </c>
      <c r="C48" s="423"/>
      <c r="D48" s="423"/>
      <c r="E48" s="423"/>
      <c r="F48" s="276"/>
      <c r="G48" s="423">
        <v>797.7</v>
      </c>
      <c r="H48" s="423"/>
      <c r="I48" s="423"/>
      <c r="J48" s="423"/>
      <c r="K48" s="276"/>
      <c r="L48" s="423">
        <v>393.43</v>
      </c>
      <c r="M48" s="423"/>
      <c r="N48" s="423"/>
      <c r="O48" s="423"/>
      <c r="P48" s="276"/>
      <c r="Q48" s="423">
        <v>1495.44</v>
      </c>
      <c r="R48" s="423"/>
      <c r="S48" s="423"/>
      <c r="T48" s="423"/>
      <c r="U48" s="276"/>
      <c r="V48" s="423">
        <v>3814.33</v>
      </c>
      <c r="W48" s="423"/>
      <c r="X48" s="423"/>
      <c r="Y48" s="423"/>
      <c r="Z48" s="276"/>
      <c r="AA48" s="423">
        <v>444.11</v>
      </c>
      <c r="AB48" s="423"/>
      <c r="AC48" s="423"/>
      <c r="AD48" s="423"/>
      <c r="AE48" s="276"/>
      <c r="AF48" s="424">
        <v>523.4</v>
      </c>
      <c r="AG48" s="424"/>
      <c r="AH48" s="424"/>
      <c r="AI48" s="424"/>
      <c r="AJ48" s="279"/>
      <c r="AK48" s="424">
        <v>2115.9</v>
      </c>
      <c r="AL48" s="424"/>
      <c r="AM48" s="424"/>
      <c r="AN48" s="424"/>
      <c r="AO48" s="279"/>
      <c r="AP48" s="424">
        <v>1696.53</v>
      </c>
      <c r="AQ48" s="424"/>
      <c r="AR48" s="424"/>
      <c r="AS48" s="424"/>
      <c r="AT48" s="279"/>
      <c r="AU48" s="424">
        <v>373.7</v>
      </c>
      <c r="AV48" s="424"/>
      <c r="AW48" s="424"/>
      <c r="AX48" s="424"/>
      <c r="AY48" s="279"/>
      <c r="AZ48" s="424">
        <v>1173.8900000000001</v>
      </c>
      <c r="BA48" s="424"/>
      <c r="BB48" s="424"/>
      <c r="BC48" s="424"/>
      <c r="BD48" s="279"/>
      <c r="BE48" s="424">
        <v>1797.01</v>
      </c>
      <c r="BF48" s="424"/>
      <c r="BG48" s="424"/>
      <c r="BH48" s="424"/>
      <c r="BI48" s="354"/>
      <c r="BJ48" s="635">
        <v>738.63</v>
      </c>
      <c r="BK48" s="636"/>
      <c r="BL48" s="636"/>
      <c r="BM48" s="637"/>
    </row>
    <row r="49" spans="1:65" x14ac:dyDescent="0.3">
      <c r="A49" s="39"/>
      <c r="B49" s="404"/>
      <c r="C49" s="404"/>
      <c r="D49" s="404"/>
      <c r="E49" s="404"/>
      <c r="F49" s="6"/>
      <c r="G49" s="404"/>
      <c r="H49" s="404"/>
      <c r="I49" s="404"/>
      <c r="J49" s="404"/>
      <c r="K49" s="6"/>
      <c r="L49" s="404"/>
      <c r="M49" s="404"/>
      <c r="N49" s="404"/>
      <c r="O49" s="404"/>
      <c r="P49" s="6"/>
      <c r="Q49" s="404"/>
      <c r="R49" s="404"/>
      <c r="S49" s="404"/>
      <c r="T49" s="404"/>
      <c r="U49" s="6"/>
      <c r="V49" s="404"/>
      <c r="W49" s="404"/>
      <c r="X49" s="404"/>
      <c r="Y49" s="404"/>
      <c r="Z49" s="6"/>
      <c r="AA49" s="404"/>
      <c r="AB49" s="404"/>
      <c r="AC49" s="404"/>
      <c r="AD49" s="404"/>
      <c r="AE49" s="6"/>
      <c r="AF49" s="425"/>
      <c r="AG49" s="425"/>
      <c r="AH49" s="425"/>
      <c r="AI49" s="425"/>
      <c r="AJ49" s="60"/>
      <c r="AK49" s="426"/>
      <c r="AL49" s="426"/>
      <c r="AM49" s="426"/>
      <c r="AN49" s="426"/>
      <c r="AO49" s="60"/>
      <c r="AP49" s="425"/>
      <c r="AQ49" s="425"/>
      <c r="AR49" s="425"/>
      <c r="AS49" s="425"/>
      <c r="AT49" s="60"/>
      <c r="AU49" s="425"/>
      <c r="AV49" s="425"/>
      <c r="AW49" s="425"/>
      <c r="AX49" s="425"/>
      <c r="AY49" s="19"/>
      <c r="AZ49" s="425"/>
      <c r="BA49" s="425"/>
      <c r="BB49" s="425"/>
      <c r="BC49" s="425"/>
      <c r="BD49" s="19"/>
      <c r="BE49" s="425"/>
      <c r="BF49" s="425"/>
      <c r="BG49" s="425"/>
      <c r="BH49" s="425"/>
      <c r="BI49" s="349"/>
      <c r="BJ49" s="634"/>
      <c r="BK49" s="634"/>
      <c r="BL49" s="634"/>
      <c r="BM49" s="634"/>
    </row>
    <row r="50" spans="1:65" x14ac:dyDescent="0.3">
      <c r="A50" s="61" t="s">
        <v>40</v>
      </c>
      <c r="B50" s="404"/>
      <c r="C50" s="404"/>
      <c r="D50" s="404"/>
      <c r="E50" s="404"/>
      <c r="F50" s="6"/>
      <c r="G50" s="404"/>
      <c r="H50" s="404"/>
      <c r="I50" s="404"/>
      <c r="J50" s="404"/>
      <c r="K50" s="6"/>
      <c r="L50" s="404"/>
      <c r="M50" s="404"/>
      <c r="N50" s="404"/>
      <c r="O50" s="404"/>
      <c r="P50" s="6"/>
      <c r="Q50" s="404"/>
      <c r="R50" s="404"/>
      <c r="S50" s="404"/>
      <c r="T50" s="404"/>
      <c r="U50" s="6"/>
      <c r="V50" s="404"/>
      <c r="W50" s="404"/>
      <c r="X50" s="404"/>
      <c r="Y50" s="404"/>
      <c r="Z50" s="6"/>
      <c r="AA50" s="404"/>
      <c r="AB50" s="404"/>
      <c r="AC50" s="404"/>
      <c r="AD50" s="404"/>
      <c r="AE50" s="6"/>
      <c r="AF50" s="425"/>
      <c r="AG50" s="425"/>
      <c r="AH50" s="425"/>
      <c r="AI50" s="425"/>
      <c r="AJ50" s="60"/>
      <c r="AK50" s="426"/>
      <c r="AL50" s="426"/>
      <c r="AM50" s="426"/>
      <c r="AN50" s="426"/>
      <c r="AO50" s="60"/>
      <c r="AP50" s="425"/>
      <c r="AQ50" s="425"/>
      <c r="AR50" s="425"/>
      <c r="AS50" s="425"/>
      <c r="AT50" s="60"/>
      <c r="AU50" s="425"/>
      <c r="AV50" s="425"/>
      <c r="AW50" s="425"/>
      <c r="AX50" s="425"/>
      <c r="AY50" s="19"/>
      <c r="AZ50" s="425"/>
      <c r="BA50" s="425"/>
      <c r="BB50" s="425"/>
      <c r="BC50" s="425"/>
      <c r="BD50" s="19"/>
      <c r="BE50" s="425"/>
      <c r="BF50" s="425"/>
      <c r="BG50" s="425"/>
      <c r="BH50" s="425"/>
      <c r="BI50" s="349"/>
      <c r="BJ50" s="634"/>
      <c r="BK50" s="634"/>
      <c r="BL50" s="634"/>
      <c r="BM50" s="634"/>
    </row>
    <row r="51" spans="1:65" s="296" customFormat="1" x14ac:dyDescent="0.3">
      <c r="A51" s="293" t="s">
        <v>29</v>
      </c>
      <c r="B51" s="433">
        <v>1.8599999999999998E-2</v>
      </c>
      <c r="C51" s="434"/>
      <c r="D51" s="434"/>
      <c r="E51" s="435"/>
      <c r="F51" s="294"/>
      <c r="G51" s="433">
        <v>2.2700000000000001E-2</v>
      </c>
      <c r="H51" s="434"/>
      <c r="I51" s="434"/>
      <c r="J51" s="435"/>
      <c r="K51" s="294"/>
      <c r="L51" s="433">
        <v>2.5000000000000001E-2</v>
      </c>
      <c r="M51" s="434"/>
      <c r="N51" s="434"/>
      <c r="O51" s="435"/>
      <c r="P51" s="294"/>
      <c r="Q51" s="433">
        <v>2.1899999999999999E-2</v>
      </c>
      <c r="R51" s="434"/>
      <c r="S51" s="434"/>
      <c r="T51" s="435"/>
      <c r="U51" s="294"/>
      <c r="V51" s="433">
        <v>1.9599999999999999E-2</v>
      </c>
      <c r="W51" s="434"/>
      <c r="X51" s="434"/>
      <c r="Y51" s="435"/>
      <c r="Z51" s="294"/>
      <c r="AA51" s="433">
        <v>2.47E-2</v>
      </c>
      <c r="AB51" s="434"/>
      <c r="AC51" s="434"/>
      <c r="AD51" s="435"/>
      <c r="AE51" s="294"/>
      <c r="AF51" s="436">
        <v>2.5000000000000001E-2</v>
      </c>
      <c r="AG51" s="437"/>
      <c r="AH51" s="437"/>
      <c r="AI51" s="438"/>
      <c r="AJ51" s="295"/>
      <c r="AK51" s="436">
        <v>2.2599999999999999E-2</v>
      </c>
      <c r="AL51" s="437"/>
      <c r="AM51" s="437"/>
      <c r="AN51" s="438"/>
      <c r="AO51" s="295"/>
      <c r="AP51" s="436">
        <v>2.2499999999999999E-2</v>
      </c>
      <c r="AQ51" s="437"/>
      <c r="AR51" s="437"/>
      <c r="AS51" s="438"/>
      <c r="AT51" s="295"/>
      <c r="AU51" s="427">
        <v>2.5499999999999998E-2</v>
      </c>
      <c r="AV51" s="428"/>
      <c r="AW51" s="428"/>
      <c r="AX51" s="429"/>
      <c r="AY51" s="64"/>
      <c r="AZ51" s="427">
        <v>2.3E-2</v>
      </c>
      <c r="BA51" s="428"/>
      <c r="BB51" s="428"/>
      <c r="BC51" s="429"/>
      <c r="BD51" s="64"/>
      <c r="BE51" s="427">
        <v>2.1499999999999998E-2</v>
      </c>
      <c r="BF51" s="428"/>
      <c r="BG51" s="428"/>
      <c r="BH51" s="429"/>
      <c r="BI51" s="260"/>
      <c r="BJ51" s="430">
        <v>2.2499999999999999E-2</v>
      </c>
      <c r="BK51" s="621"/>
      <c r="BL51" s="621"/>
      <c r="BM51" s="622"/>
    </row>
    <row r="52" spans="1:65" s="296" customFormat="1" x14ac:dyDescent="0.3">
      <c r="A52" s="293" t="s">
        <v>7</v>
      </c>
      <c r="B52" s="430">
        <v>5.4999999999999997E-3</v>
      </c>
      <c r="C52" s="431"/>
      <c r="D52" s="431"/>
      <c r="E52" s="432"/>
      <c r="F52" s="63"/>
      <c r="G52" s="430">
        <v>2.5000000000000001E-3</v>
      </c>
      <c r="H52" s="431"/>
      <c r="I52" s="431"/>
      <c r="J52" s="432"/>
      <c r="K52" s="63"/>
      <c r="L52" s="430">
        <v>1.24E-2</v>
      </c>
      <c r="M52" s="431"/>
      <c r="N52" s="431"/>
      <c r="O52" s="432"/>
      <c r="P52" s="63"/>
      <c r="Q52" s="430">
        <v>4.4999999999999997E-3</v>
      </c>
      <c r="R52" s="431"/>
      <c r="S52" s="431"/>
      <c r="T52" s="432"/>
      <c r="U52" s="63"/>
      <c r="V52" s="430">
        <v>6.1999999999999998E-3</v>
      </c>
      <c r="W52" s="431"/>
      <c r="X52" s="431"/>
      <c r="Y52" s="432"/>
      <c r="Z52" s="63"/>
      <c r="AA52" s="430">
        <v>8.2000000000000007E-3</v>
      </c>
      <c r="AB52" s="431"/>
      <c r="AC52" s="431"/>
      <c r="AD52" s="432"/>
      <c r="AE52" s="63"/>
      <c r="AF52" s="427">
        <v>1.0200000000000001E-2</v>
      </c>
      <c r="AG52" s="428"/>
      <c r="AH52" s="428"/>
      <c r="AI52" s="429"/>
      <c r="AJ52" s="64"/>
      <c r="AK52" s="427">
        <v>6.1999999999999998E-3</v>
      </c>
      <c r="AL52" s="428"/>
      <c r="AM52" s="428"/>
      <c r="AN52" s="429"/>
      <c r="AO52" s="64"/>
      <c r="AP52" s="427">
        <v>7.4000000000000003E-3</v>
      </c>
      <c r="AQ52" s="428"/>
      <c r="AR52" s="428"/>
      <c r="AS52" s="429"/>
      <c r="AT52" s="64"/>
      <c r="AU52" s="427">
        <v>1.2E-2</v>
      </c>
      <c r="AV52" s="428"/>
      <c r="AW52" s="428"/>
      <c r="AX52" s="429"/>
      <c r="AY52" s="64"/>
      <c r="AZ52" s="427">
        <v>5.1999999999999998E-3</v>
      </c>
      <c r="BA52" s="428"/>
      <c r="BB52" s="428"/>
      <c r="BC52" s="429"/>
      <c r="BD52" s="64"/>
      <c r="BE52" s="427">
        <v>6.7999999999999996E-3</v>
      </c>
      <c r="BF52" s="428"/>
      <c r="BG52" s="428"/>
      <c r="BH52" s="429"/>
      <c r="BI52" s="260"/>
      <c r="BJ52" s="430">
        <v>6.7999999999999996E-3</v>
      </c>
      <c r="BK52" s="621"/>
      <c r="BL52" s="621"/>
      <c r="BM52" s="622"/>
    </row>
    <row r="53" spans="1:65" s="3" customFormat="1" x14ac:dyDescent="0.3">
      <c r="A53" s="26"/>
      <c r="B53" s="443"/>
      <c r="C53" s="443"/>
      <c r="D53" s="443"/>
      <c r="E53" s="443"/>
      <c r="F53" s="63"/>
      <c r="G53" s="443"/>
      <c r="H53" s="443"/>
      <c r="I53" s="443"/>
      <c r="J53" s="443"/>
      <c r="K53" s="63"/>
      <c r="L53" s="443"/>
      <c r="M53" s="443"/>
      <c r="N53" s="443"/>
      <c r="O53" s="443"/>
      <c r="P53" s="63"/>
      <c r="Q53" s="443"/>
      <c r="R53" s="443"/>
      <c r="S53" s="443"/>
      <c r="T53" s="443"/>
      <c r="U53" s="63"/>
      <c r="V53" s="443"/>
      <c r="W53" s="443"/>
      <c r="X53" s="443"/>
      <c r="Y53" s="443"/>
      <c r="Z53" s="63"/>
      <c r="AA53" s="443"/>
      <c r="AB53" s="443"/>
      <c r="AC53" s="443"/>
      <c r="AD53" s="443"/>
      <c r="AE53" s="63"/>
      <c r="AF53" s="444"/>
      <c r="AG53" s="444"/>
      <c r="AH53" s="444"/>
      <c r="AI53" s="444"/>
      <c r="AJ53" s="64"/>
      <c r="AK53" s="444"/>
      <c r="AL53" s="444"/>
      <c r="AM53" s="444"/>
      <c r="AN53" s="444"/>
      <c r="AO53" s="64"/>
      <c r="AP53" s="444"/>
      <c r="AQ53" s="444"/>
      <c r="AR53" s="444"/>
      <c r="AS53" s="444"/>
      <c r="AT53" s="64"/>
      <c r="AU53" s="422"/>
      <c r="AV53" s="422"/>
      <c r="AW53" s="422"/>
      <c r="AX53" s="422"/>
      <c r="AY53" s="19"/>
      <c r="AZ53" s="422"/>
      <c r="BA53" s="422"/>
      <c r="BB53" s="422"/>
      <c r="BC53" s="422"/>
      <c r="BD53" s="19"/>
      <c r="BE53" s="422"/>
      <c r="BF53" s="422"/>
      <c r="BG53" s="422"/>
      <c r="BH53" s="422"/>
      <c r="BI53" s="349"/>
      <c r="BJ53" s="634"/>
      <c r="BK53" s="634"/>
      <c r="BL53" s="634"/>
      <c r="BM53" s="634"/>
    </row>
    <row r="54" spans="1:65" s="68" customFormat="1" ht="280.5" customHeight="1" x14ac:dyDescent="0.3">
      <c r="A54" s="65" t="s">
        <v>49</v>
      </c>
      <c r="B54" s="439" t="s">
        <v>58</v>
      </c>
      <c r="C54" s="439"/>
      <c r="D54" s="439"/>
      <c r="E54" s="439"/>
      <c r="F54" s="66"/>
      <c r="G54" s="439" t="s">
        <v>58</v>
      </c>
      <c r="H54" s="439"/>
      <c r="I54" s="439"/>
      <c r="J54" s="439"/>
      <c r="K54" s="66"/>
      <c r="L54" s="439" t="s">
        <v>58</v>
      </c>
      <c r="M54" s="439"/>
      <c r="N54" s="439"/>
      <c r="O54" s="439"/>
      <c r="P54" s="66"/>
      <c r="Q54" s="439" t="s">
        <v>58</v>
      </c>
      <c r="R54" s="439"/>
      <c r="S54" s="439"/>
      <c r="T54" s="439"/>
      <c r="U54" s="66"/>
      <c r="V54" s="439" t="s">
        <v>58</v>
      </c>
      <c r="W54" s="439"/>
      <c r="X54" s="439"/>
      <c r="Y54" s="439"/>
      <c r="Z54" s="66"/>
      <c r="AA54" s="439" t="s">
        <v>58</v>
      </c>
      <c r="AB54" s="439"/>
      <c r="AC54" s="439"/>
      <c r="AD54" s="439"/>
      <c r="AE54" s="66"/>
      <c r="AF54" s="439" t="s">
        <v>58</v>
      </c>
      <c r="AG54" s="439"/>
      <c r="AH54" s="439"/>
      <c r="AI54" s="439"/>
      <c r="AJ54" s="66"/>
      <c r="AK54" s="439" t="s">
        <v>58</v>
      </c>
      <c r="AL54" s="439"/>
      <c r="AM54" s="439"/>
      <c r="AN54" s="439"/>
      <c r="AO54" s="66"/>
      <c r="AP54" s="439" t="s">
        <v>58</v>
      </c>
      <c r="AQ54" s="439"/>
      <c r="AR54" s="439"/>
      <c r="AS54" s="439"/>
      <c r="AT54" s="66"/>
      <c r="AU54" s="440" t="s">
        <v>58</v>
      </c>
      <c r="AV54" s="440"/>
      <c r="AW54" s="440"/>
      <c r="AX54" s="440"/>
      <c r="AY54" s="67"/>
      <c r="AZ54" s="440" t="s">
        <v>58</v>
      </c>
      <c r="BA54" s="440"/>
      <c r="BB54" s="440"/>
      <c r="BC54" s="440"/>
      <c r="BD54" s="67"/>
      <c r="BE54" s="440" t="s">
        <v>58</v>
      </c>
      <c r="BF54" s="440"/>
      <c r="BG54" s="440"/>
      <c r="BH54" s="441"/>
      <c r="BI54" s="87"/>
      <c r="BJ54" s="638"/>
      <c r="BK54" s="638"/>
      <c r="BL54" s="638"/>
      <c r="BM54" s="639"/>
    </row>
    <row r="55" spans="1:65" s="68" customFormat="1" ht="29.25" customHeight="1" x14ac:dyDescent="0.3">
      <c r="A55" s="69" t="s">
        <v>46</v>
      </c>
      <c r="B55" s="70"/>
      <c r="C55" s="71"/>
      <c r="D55" s="71"/>
      <c r="E55" s="71"/>
      <c r="F55" s="72"/>
      <c r="G55" s="73"/>
      <c r="H55" s="73"/>
      <c r="I55" s="73"/>
      <c r="J55" s="73"/>
      <c r="K55" s="72"/>
      <c r="L55" s="73"/>
      <c r="M55" s="73"/>
      <c r="N55" s="73"/>
      <c r="O55" s="73"/>
      <c r="P55" s="72"/>
      <c r="Q55" s="73"/>
      <c r="R55" s="73"/>
      <c r="S55" s="73"/>
      <c r="T55" s="73"/>
      <c r="U55" s="72"/>
      <c r="V55" s="73"/>
      <c r="W55" s="73"/>
      <c r="X55" s="73"/>
      <c r="Y55" s="73"/>
      <c r="Z55" s="72"/>
      <c r="AA55" s="73"/>
      <c r="AB55" s="73"/>
      <c r="AC55" s="73"/>
      <c r="AD55" s="73"/>
      <c r="AE55" s="72"/>
      <c r="AF55" s="73"/>
      <c r="AG55" s="73"/>
      <c r="AH55" s="73"/>
      <c r="AI55" s="73"/>
      <c r="AJ55" s="72"/>
      <c r="AK55" s="73"/>
      <c r="AL55" s="73"/>
      <c r="AM55" s="73"/>
      <c r="AN55" s="73"/>
      <c r="AO55" s="72"/>
      <c r="AP55" s="73"/>
      <c r="AQ55" s="73"/>
      <c r="AR55" s="73"/>
      <c r="AS55" s="73"/>
      <c r="AT55" s="72"/>
      <c r="AU55" s="74"/>
      <c r="AV55" s="74"/>
      <c r="AW55" s="74"/>
      <c r="AX55" s="74"/>
      <c r="AY55" s="75"/>
      <c r="AZ55" s="74"/>
      <c r="BA55" s="74"/>
      <c r="BB55" s="74"/>
      <c r="BC55" s="74"/>
      <c r="BD55" s="75"/>
      <c r="BE55" s="74"/>
      <c r="BF55" s="74"/>
      <c r="BG55" s="74"/>
      <c r="BH55" s="74"/>
      <c r="BI55" s="87"/>
      <c r="BJ55" s="640"/>
      <c r="BK55" s="640"/>
      <c r="BL55" s="640"/>
      <c r="BM55" s="641"/>
    </row>
    <row r="56" spans="1:65" s="79" customFormat="1" ht="172.5" customHeight="1" x14ac:dyDescent="0.3">
      <c r="A56" s="355" t="s">
        <v>45</v>
      </c>
      <c r="B56" s="392"/>
      <c r="C56" s="392"/>
      <c r="D56" s="392"/>
      <c r="E56" s="392"/>
      <c r="F56" s="77"/>
      <c r="G56" s="392"/>
      <c r="H56" s="392"/>
      <c r="I56" s="392"/>
      <c r="J56" s="392"/>
      <c r="K56" s="77"/>
      <c r="L56" s="392"/>
      <c r="M56" s="392"/>
      <c r="N56" s="392"/>
      <c r="O56" s="392"/>
      <c r="P56" s="77"/>
      <c r="Q56" s="392"/>
      <c r="R56" s="392"/>
      <c r="S56" s="392"/>
      <c r="T56" s="392"/>
      <c r="U56" s="77"/>
      <c r="V56" s="392"/>
      <c r="W56" s="392"/>
      <c r="X56" s="392"/>
      <c r="Y56" s="392"/>
      <c r="Z56" s="77"/>
      <c r="AA56" s="392"/>
      <c r="AB56" s="392"/>
      <c r="AC56" s="392"/>
      <c r="AD56" s="392"/>
      <c r="AE56" s="77"/>
      <c r="AF56" s="392"/>
      <c r="AG56" s="392"/>
      <c r="AH56" s="392"/>
      <c r="AI56" s="392"/>
      <c r="AJ56" s="77"/>
      <c r="AK56" s="392"/>
      <c r="AL56" s="392"/>
      <c r="AM56" s="392"/>
      <c r="AN56" s="392"/>
      <c r="AO56" s="77"/>
      <c r="AP56" s="392"/>
      <c r="AQ56" s="392"/>
      <c r="AR56" s="392"/>
      <c r="AS56" s="392"/>
      <c r="AT56" s="77"/>
      <c r="AU56" s="392"/>
      <c r="AV56" s="392"/>
      <c r="AW56" s="392"/>
      <c r="AX56" s="392"/>
      <c r="AY56" s="78"/>
      <c r="AZ56" s="392"/>
      <c r="BA56" s="392"/>
      <c r="BB56" s="392"/>
      <c r="BC56" s="392"/>
      <c r="BD56" s="78"/>
      <c r="BE56" s="392"/>
      <c r="BF56" s="392"/>
      <c r="BG56" s="392"/>
      <c r="BH56" s="392"/>
      <c r="BI56" s="78"/>
      <c r="BJ56" s="642"/>
      <c r="BK56" s="642"/>
      <c r="BL56" s="642"/>
      <c r="BM56" s="643"/>
    </row>
    <row r="57" spans="1:65" s="3" customFormat="1" x14ac:dyDescent="0.3">
      <c r="A57" s="2"/>
      <c r="B57" s="82"/>
      <c r="C57" s="82"/>
      <c r="D57" s="82"/>
      <c r="E57" s="82"/>
      <c r="F57" s="83"/>
      <c r="G57" s="82"/>
      <c r="H57" s="82"/>
      <c r="I57" s="82"/>
      <c r="J57" s="82"/>
      <c r="K57" s="83"/>
      <c r="L57" s="82"/>
      <c r="M57" s="82"/>
      <c r="N57" s="82"/>
      <c r="O57" s="82"/>
      <c r="P57" s="83"/>
      <c r="Q57" s="82"/>
      <c r="R57" s="82"/>
      <c r="S57" s="82"/>
      <c r="T57" s="82"/>
      <c r="U57" s="83"/>
      <c r="V57" s="82"/>
      <c r="W57" s="82"/>
      <c r="X57" s="82"/>
      <c r="Y57" s="82"/>
      <c r="Z57" s="83"/>
      <c r="AA57" s="82"/>
      <c r="AB57" s="82"/>
      <c r="AC57" s="82"/>
      <c r="AD57" s="82"/>
      <c r="AE57" s="83"/>
      <c r="AF57" s="84"/>
      <c r="AG57" s="84"/>
      <c r="AH57" s="84"/>
      <c r="AI57" s="84"/>
      <c r="AJ57" s="85"/>
      <c r="AK57" s="84"/>
      <c r="AL57" s="84"/>
      <c r="AM57" s="84"/>
      <c r="AN57" s="84"/>
      <c r="AO57" s="85"/>
      <c r="AP57" s="84"/>
      <c r="AQ57" s="84"/>
      <c r="AR57" s="84"/>
      <c r="AS57" s="84"/>
      <c r="AT57" s="85"/>
      <c r="AU57" s="86"/>
      <c r="AV57" s="86"/>
      <c r="AW57" s="86"/>
      <c r="AX57" s="86"/>
      <c r="AY57" s="87"/>
      <c r="AZ57" s="86"/>
      <c r="BA57" s="86"/>
      <c r="BB57" s="86"/>
      <c r="BC57" s="86"/>
      <c r="BD57" s="87"/>
      <c r="BE57" s="86"/>
      <c r="BF57" s="86"/>
      <c r="BG57" s="86"/>
      <c r="BH57" s="86"/>
      <c r="BJ57" s="92"/>
      <c r="BK57" s="92"/>
      <c r="BL57" s="92"/>
      <c r="BM57" s="92"/>
    </row>
    <row r="58" spans="1:65" s="3" customFormat="1" x14ac:dyDescent="0.3">
      <c r="A58" s="2"/>
      <c r="B58" s="82"/>
      <c r="C58" s="82"/>
      <c r="D58" s="82"/>
      <c r="E58" s="82"/>
      <c r="F58" s="83"/>
      <c r="G58" s="82"/>
      <c r="H58" s="82"/>
      <c r="I58" s="82"/>
      <c r="J58" s="82"/>
      <c r="K58" s="83"/>
      <c r="L58" s="82"/>
      <c r="M58" s="82"/>
      <c r="N58" s="82"/>
      <c r="O58" s="82"/>
      <c r="P58" s="83"/>
      <c r="Q58" s="82"/>
      <c r="R58" s="82"/>
      <c r="S58" s="82"/>
      <c r="T58" s="82"/>
      <c r="U58" s="83"/>
      <c r="V58" s="82"/>
      <c r="W58" s="82"/>
      <c r="X58" s="82"/>
      <c r="Y58" s="82"/>
      <c r="Z58" s="83"/>
      <c r="AA58" s="82"/>
      <c r="AB58" s="82"/>
      <c r="AC58" s="82"/>
      <c r="AD58" s="82"/>
      <c r="AE58" s="83"/>
      <c r="AF58" s="84"/>
      <c r="AG58" s="84"/>
      <c r="AH58" s="84"/>
      <c r="AI58" s="84"/>
      <c r="AJ58" s="85"/>
      <c r="AK58" s="84"/>
      <c r="AL58" s="84"/>
      <c r="AM58" s="84"/>
      <c r="AN58" s="84"/>
      <c r="AO58" s="85"/>
      <c r="AP58" s="84"/>
      <c r="AQ58" s="84"/>
      <c r="AR58" s="84"/>
      <c r="AS58" s="84"/>
      <c r="AT58" s="85"/>
      <c r="AU58" s="86"/>
      <c r="AV58" s="86"/>
      <c r="AW58" s="86"/>
      <c r="AX58" s="86"/>
      <c r="AY58" s="87"/>
      <c r="AZ58" s="86"/>
      <c r="BA58" s="86"/>
      <c r="BB58" s="86"/>
      <c r="BC58" s="86"/>
      <c r="BD58" s="87"/>
      <c r="BE58" s="86"/>
      <c r="BF58" s="86"/>
      <c r="BG58" s="86"/>
      <c r="BH58" s="86"/>
      <c r="BJ58" s="92"/>
      <c r="BK58" s="92"/>
      <c r="BL58" s="92"/>
      <c r="BM58" s="92"/>
    </row>
    <row r="59" spans="1:65" s="25" customFormat="1" x14ac:dyDescent="0.3">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9"/>
      <c r="AI59" s="89"/>
      <c r="AJ59" s="89"/>
      <c r="AK59" s="88"/>
      <c r="AL59" s="88"/>
      <c r="AM59" s="88"/>
      <c r="AN59" s="88"/>
      <c r="AO59" s="88"/>
      <c r="AP59" s="88"/>
      <c r="AQ59" s="88"/>
      <c r="AR59" s="88"/>
      <c r="AS59" s="88"/>
      <c r="AT59" s="88"/>
      <c r="AU59" s="88"/>
      <c r="AV59" s="88"/>
      <c r="AW59" s="88"/>
      <c r="AX59" s="88"/>
      <c r="AY59" s="88"/>
      <c r="AZ59" s="90"/>
      <c r="BA59" s="90"/>
      <c r="BB59" s="90"/>
      <c r="BC59" s="90"/>
      <c r="BD59" s="88"/>
      <c r="BE59" s="88"/>
      <c r="BF59" s="88"/>
      <c r="BG59" s="88"/>
      <c r="BH59" s="88"/>
      <c r="BJ59" s="92"/>
      <c r="BK59" s="92"/>
      <c r="BL59" s="92"/>
      <c r="BM59" s="92"/>
    </row>
    <row r="60" spans="1:65" s="25" customFormat="1" x14ac:dyDescent="0.3">
      <c r="A60" s="91"/>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9"/>
      <c r="AI60" s="89"/>
      <c r="AJ60" s="89"/>
      <c r="AK60" s="88"/>
      <c r="AL60" s="88"/>
      <c r="AM60" s="88"/>
      <c r="AN60" s="88"/>
      <c r="AO60" s="88"/>
      <c r="AP60" s="88"/>
      <c r="AQ60" s="88"/>
      <c r="AR60" s="88"/>
      <c r="AS60" s="88"/>
      <c r="AT60" s="88"/>
      <c r="AU60" s="88"/>
      <c r="AV60" s="88"/>
      <c r="AW60" s="88"/>
      <c r="AX60" s="88"/>
      <c r="AY60" s="88"/>
      <c r="AZ60" s="90"/>
      <c r="BA60" s="90"/>
      <c r="BB60" s="90"/>
      <c r="BC60" s="90"/>
      <c r="BD60" s="88"/>
      <c r="BE60" s="88"/>
      <c r="BF60" s="88"/>
      <c r="BG60" s="88"/>
      <c r="BH60" s="88"/>
      <c r="BJ60" s="92"/>
      <c r="BK60" s="92"/>
      <c r="BL60" s="92"/>
      <c r="BM60" s="92"/>
    </row>
    <row r="61" spans="1:65" s="25" customFormat="1" x14ac:dyDescent="0.3">
      <c r="A61" s="91" t="s">
        <v>8</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9"/>
      <c r="AI61" s="89"/>
      <c r="AJ61" s="89"/>
      <c r="AK61" s="88"/>
      <c r="AL61" s="88"/>
      <c r="AM61" s="88"/>
      <c r="AN61" s="88"/>
      <c r="AO61" s="88"/>
      <c r="AP61" s="88"/>
      <c r="AQ61" s="88"/>
      <c r="AR61" s="88"/>
      <c r="AS61" s="88"/>
      <c r="AT61" s="88"/>
      <c r="AU61" s="88"/>
      <c r="AV61" s="88"/>
      <c r="AW61" s="88"/>
      <c r="AX61" s="88"/>
      <c r="AY61" s="88"/>
      <c r="AZ61" s="90"/>
      <c r="BA61" s="90"/>
      <c r="BB61" s="90"/>
      <c r="BC61" s="90"/>
      <c r="BD61" s="88"/>
      <c r="BE61" s="88"/>
      <c r="BF61" s="88"/>
      <c r="BG61" s="88"/>
      <c r="BH61" s="88"/>
      <c r="BJ61" s="92"/>
      <c r="BK61" s="92"/>
      <c r="BL61" s="92"/>
      <c r="BM61" s="92"/>
    </row>
    <row r="62" spans="1:65" s="25" customFormat="1" ht="15.6" x14ac:dyDescent="0.3">
      <c r="A62" s="88" t="s">
        <v>50</v>
      </c>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9"/>
      <c r="AI62" s="89"/>
      <c r="AJ62" s="89"/>
      <c r="AK62" s="88"/>
      <c r="AL62" s="88"/>
      <c r="AM62" s="88"/>
      <c r="AN62" s="88"/>
      <c r="AO62" s="88"/>
      <c r="AP62" s="88"/>
      <c r="AQ62" s="88"/>
      <c r="AR62" s="88"/>
      <c r="AS62" s="88"/>
      <c r="AT62" s="88"/>
      <c r="AU62" s="88"/>
      <c r="AV62" s="88"/>
      <c r="AW62" s="88"/>
      <c r="AX62" s="88"/>
      <c r="AY62" s="88"/>
      <c r="AZ62" s="90"/>
      <c r="BA62" s="90"/>
      <c r="BB62" s="90"/>
      <c r="BC62" s="90"/>
      <c r="BD62" s="88"/>
      <c r="BE62" s="88"/>
      <c r="BF62" s="88"/>
      <c r="BG62" s="88"/>
      <c r="BH62" s="88"/>
      <c r="BJ62" s="92"/>
      <c r="BK62" s="92"/>
      <c r="BL62" s="92"/>
      <c r="BM62" s="92"/>
    </row>
    <row r="63" spans="1:65" s="25" customFormat="1" ht="36" customHeight="1" x14ac:dyDescent="0.3">
      <c r="A63" s="442" t="s">
        <v>51</v>
      </c>
      <c r="B63" s="442"/>
      <c r="C63" s="442"/>
      <c r="D63" s="442"/>
      <c r="E63" s="442"/>
      <c r="F63" s="442"/>
      <c r="G63" s="442"/>
      <c r="H63" s="442"/>
      <c r="I63" s="442"/>
      <c r="J63" s="442"/>
      <c r="K63" s="442"/>
      <c r="L63" s="442"/>
      <c r="M63" s="88"/>
      <c r="N63" s="88"/>
      <c r="O63" s="88"/>
      <c r="P63" s="88"/>
      <c r="Q63" s="88"/>
      <c r="R63" s="88"/>
      <c r="S63" s="88"/>
      <c r="T63" s="88"/>
      <c r="U63" s="88"/>
      <c r="V63" s="88"/>
      <c r="W63" s="88"/>
      <c r="X63" s="88"/>
      <c r="Y63" s="88"/>
      <c r="Z63" s="88"/>
      <c r="AA63" s="88"/>
      <c r="AB63" s="88"/>
      <c r="AC63" s="88"/>
      <c r="AD63" s="88"/>
      <c r="AE63" s="88"/>
      <c r="AF63" s="88"/>
      <c r="AG63" s="88"/>
      <c r="AH63" s="89"/>
      <c r="AI63" s="89"/>
      <c r="AJ63" s="89"/>
      <c r="AK63" s="88"/>
      <c r="AL63" s="88"/>
      <c r="AM63" s="88"/>
      <c r="AN63" s="88"/>
      <c r="AO63" s="88"/>
      <c r="AP63" s="88"/>
      <c r="AQ63" s="88"/>
      <c r="AR63" s="88"/>
      <c r="AS63" s="88"/>
      <c r="AT63" s="88"/>
      <c r="AU63" s="88"/>
      <c r="AV63" s="88"/>
      <c r="AW63" s="88"/>
      <c r="AX63" s="88"/>
      <c r="AY63" s="88"/>
      <c r="AZ63" s="90"/>
      <c r="BA63" s="90"/>
      <c r="BB63" s="90"/>
      <c r="BC63" s="90"/>
      <c r="BD63" s="88"/>
      <c r="BE63" s="88"/>
      <c r="BF63" s="88"/>
      <c r="BG63" s="88"/>
      <c r="BH63" s="88"/>
      <c r="BJ63" s="92"/>
      <c r="BK63" s="92"/>
      <c r="BL63" s="92"/>
      <c r="BM63" s="92"/>
    </row>
    <row r="64" spans="1:65" s="25" customFormat="1" x14ac:dyDescent="0.3">
      <c r="A64" s="88" t="s">
        <v>35</v>
      </c>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9"/>
      <c r="AI64" s="89"/>
      <c r="AJ64" s="89"/>
      <c r="AK64" s="88"/>
      <c r="AL64" s="88"/>
      <c r="AM64" s="88"/>
      <c r="AN64" s="88"/>
      <c r="AO64" s="88"/>
      <c r="AP64" s="88"/>
      <c r="AQ64" s="88"/>
      <c r="AR64" s="88"/>
      <c r="AS64" s="88"/>
      <c r="AT64" s="88"/>
      <c r="AU64" s="88"/>
      <c r="AV64" s="88"/>
      <c r="AW64" s="88"/>
      <c r="AX64" s="88"/>
      <c r="AY64" s="88"/>
      <c r="AZ64" s="90"/>
      <c r="BA64" s="90"/>
      <c r="BB64" s="90"/>
      <c r="BC64" s="90"/>
      <c r="BD64" s="88"/>
      <c r="BE64" s="88"/>
      <c r="BF64" s="88"/>
      <c r="BG64" s="88"/>
      <c r="BH64" s="88"/>
      <c r="BJ64" s="92"/>
      <c r="BK64" s="92"/>
      <c r="BL64" s="92"/>
      <c r="BM64" s="92"/>
    </row>
    <row r="65" spans="1:65" s="25" customFormat="1" x14ac:dyDescent="0.3">
      <c r="A65" s="88" t="s">
        <v>371</v>
      </c>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9"/>
      <c r="AI65" s="89"/>
      <c r="AJ65" s="89"/>
      <c r="AK65" s="88"/>
      <c r="AL65" s="88"/>
      <c r="AM65" s="88"/>
      <c r="AN65" s="88"/>
      <c r="AO65" s="88"/>
      <c r="AP65" s="88"/>
      <c r="AQ65" s="88"/>
      <c r="AR65" s="88"/>
      <c r="AS65" s="88"/>
      <c r="AT65" s="88"/>
      <c r="AU65" s="88"/>
      <c r="AV65" s="88"/>
      <c r="AW65" s="88"/>
      <c r="AX65" s="88"/>
      <c r="AY65" s="88"/>
      <c r="AZ65" s="90"/>
      <c r="BA65" s="90"/>
      <c r="BB65" s="90"/>
      <c r="BC65" s="90"/>
      <c r="BD65" s="88"/>
      <c r="BE65" s="88"/>
      <c r="BF65" s="88"/>
      <c r="BG65" s="88"/>
      <c r="BH65" s="88"/>
      <c r="BJ65" s="88"/>
      <c r="BK65" s="88"/>
      <c r="BL65" s="88"/>
      <c r="BM65" s="88"/>
    </row>
    <row r="66" spans="1:65" s="25" customFormat="1" x14ac:dyDescent="0.3">
      <c r="A66" s="88" t="s">
        <v>372</v>
      </c>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9"/>
      <c r="AI66" s="89"/>
      <c r="AJ66" s="89"/>
      <c r="AK66" s="88"/>
      <c r="AL66" s="88"/>
      <c r="AM66" s="88"/>
      <c r="AN66" s="88"/>
      <c r="AO66" s="88"/>
      <c r="AP66" s="88"/>
      <c r="AQ66" s="88"/>
      <c r="AR66" s="88"/>
      <c r="AS66" s="88"/>
      <c r="AT66" s="88"/>
      <c r="AU66" s="88"/>
      <c r="AV66" s="88"/>
      <c r="AW66" s="88"/>
      <c r="AX66" s="88"/>
      <c r="AY66" s="88"/>
      <c r="AZ66" s="90"/>
      <c r="BA66" s="90"/>
      <c r="BB66" s="90"/>
      <c r="BC66" s="90"/>
      <c r="BD66" s="88"/>
      <c r="BE66" s="88"/>
      <c r="BF66" s="88"/>
      <c r="BG66" s="88"/>
      <c r="BH66" s="88"/>
      <c r="BJ66" s="88"/>
      <c r="BK66" s="88"/>
      <c r="BL66" s="88"/>
      <c r="BM66" s="88"/>
    </row>
    <row r="67" spans="1:65" s="25" customFormat="1" x14ac:dyDescent="0.3">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9"/>
      <c r="AI67" s="89"/>
      <c r="AJ67" s="89"/>
      <c r="AK67" s="88"/>
      <c r="AL67" s="88"/>
      <c r="AM67" s="88"/>
      <c r="AN67" s="88"/>
      <c r="AO67" s="88"/>
      <c r="AP67" s="88"/>
      <c r="AQ67" s="88"/>
      <c r="AR67" s="88"/>
      <c r="AS67" s="88"/>
      <c r="AT67" s="88"/>
      <c r="AU67" s="88"/>
      <c r="AV67" s="88"/>
      <c r="AW67" s="88"/>
      <c r="AX67" s="88"/>
      <c r="AY67" s="88"/>
      <c r="AZ67" s="90"/>
      <c r="BA67" s="90"/>
      <c r="BB67" s="90"/>
      <c r="BC67" s="90"/>
      <c r="BD67" s="88"/>
      <c r="BE67" s="88"/>
      <c r="BF67" s="88"/>
      <c r="BG67" s="88"/>
      <c r="BH67" s="88"/>
      <c r="BJ67" s="92"/>
      <c r="BK67" s="92"/>
      <c r="BL67" s="92"/>
      <c r="BM67" s="92"/>
    </row>
    <row r="68" spans="1:65" s="25" customFormat="1" x14ac:dyDescent="0.3">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9"/>
      <c r="AI68" s="89"/>
      <c r="AJ68" s="89"/>
      <c r="AK68" s="88"/>
      <c r="AL68" s="88"/>
      <c r="AM68" s="88"/>
      <c r="AN68" s="88"/>
      <c r="AO68" s="88"/>
      <c r="AP68" s="88"/>
      <c r="AQ68" s="88"/>
      <c r="AR68" s="88"/>
      <c r="AS68" s="88"/>
      <c r="AT68" s="88"/>
      <c r="AU68" s="88"/>
      <c r="AV68" s="88"/>
      <c r="AW68" s="88"/>
      <c r="AX68" s="88"/>
      <c r="AY68" s="88"/>
      <c r="AZ68" s="90"/>
      <c r="BA68" s="90"/>
      <c r="BB68" s="90"/>
      <c r="BC68" s="90"/>
      <c r="BD68" s="88"/>
      <c r="BE68" s="88"/>
      <c r="BF68" s="88"/>
      <c r="BG68" s="88"/>
      <c r="BH68" s="88"/>
      <c r="BJ68" s="92"/>
      <c r="BK68" s="92"/>
      <c r="BL68" s="92"/>
      <c r="BM68" s="92"/>
    </row>
    <row r="69" spans="1:65" s="25" customFormat="1" x14ac:dyDescent="0.3">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9"/>
      <c r="AI69" s="89"/>
      <c r="AJ69" s="89"/>
      <c r="AK69" s="88"/>
      <c r="AL69" s="88"/>
      <c r="AM69" s="88"/>
      <c r="AN69" s="88"/>
      <c r="AO69" s="88"/>
      <c r="AP69" s="88"/>
      <c r="AQ69" s="88"/>
      <c r="AR69" s="88"/>
      <c r="AS69" s="88"/>
      <c r="AT69" s="88"/>
      <c r="AU69" s="88"/>
      <c r="AV69" s="88"/>
      <c r="AW69" s="88"/>
      <c r="AX69" s="88"/>
      <c r="AY69" s="88"/>
      <c r="AZ69" s="90"/>
      <c r="BA69" s="90"/>
      <c r="BB69" s="90"/>
      <c r="BC69" s="90"/>
      <c r="BD69" s="88"/>
      <c r="BE69" s="88"/>
      <c r="BF69" s="88"/>
      <c r="BG69" s="88"/>
      <c r="BH69" s="88"/>
      <c r="BJ69" s="92"/>
      <c r="BK69" s="92"/>
      <c r="BL69" s="92"/>
      <c r="BM69" s="92"/>
    </row>
    <row r="70" spans="1:65" s="25" customFormat="1" x14ac:dyDescent="0.3">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9"/>
      <c r="AI70" s="89"/>
      <c r="AJ70" s="89"/>
      <c r="AK70" s="88"/>
      <c r="AL70" s="88"/>
      <c r="AM70" s="88"/>
      <c r="AN70" s="88"/>
      <c r="AO70" s="88"/>
      <c r="AP70" s="88"/>
      <c r="AQ70" s="88"/>
      <c r="AR70" s="88"/>
      <c r="AS70" s="88"/>
      <c r="AT70" s="88"/>
      <c r="AU70" s="88"/>
      <c r="AV70" s="88"/>
      <c r="AW70" s="88"/>
      <c r="AX70" s="88"/>
      <c r="AY70" s="88"/>
      <c r="AZ70" s="90"/>
      <c r="BA70" s="90"/>
      <c r="BB70" s="90"/>
      <c r="BC70" s="90"/>
      <c r="BD70" s="88"/>
      <c r="BE70" s="88"/>
      <c r="BF70" s="88"/>
      <c r="BG70" s="88"/>
      <c r="BH70" s="88"/>
      <c r="BJ70" s="92"/>
      <c r="BK70" s="92"/>
      <c r="BL70" s="92"/>
      <c r="BM70" s="92"/>
    </row>
    <row r="71" spans="1:65" s="25" customFormat="1" x14ac:dyDescent="0.3">
      <c r="A71" s="88"/>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9"/>
      <c r="AI71" s="89"/>
      <c r="AJ71" s="89"/>
      <c r="AK71" s="88"/>
      <c r="AL71" s="88"/>
      <c r="AM71" s="88"/>
      <c r="AN71" s="88"/>
      <c r="AO71" s="88"/>
      <c r="AP71" s="88"/>
      <c r="AQ71" s="88"/>
      <c r="AR71" s="88"/>
      <c r="AS71" s="88"/>
      <c r="AT71" s="88"/>
      <c r="AU71" s="88"/>
      <c r="AV71" s="88"/>
      <c r="AW71" s="88"/>
      <c r="AX71" s="88"/>
      <c r="AY71" s="88"/>
      <c r="AZ71" s="90"/>
      <c r="BA71" s="90"/>
      <c r="BB71" s="90"/>
      <c r="BC71" s="90"/>
      <c r="BD71" s="88"/>
      <c r="BE71" s="88"/>
      <c r="BF71" s="88"/>
      <c r="BG71" s="88"/>
      <c r="BH71" s="88"/>
      <c r="BJ71" s="92"/>
      <c r="BK71" s="92"/>
      <c r="BL71" s="92"/>
      <c r="BM71" s="92"/>
    </row>
    <row r="72" spans="1:65" s="25" customFormat="1" x14ac:dyDescent="0.3">
      <c r="A72" s="8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9"/>
      <c r="AI72" s="89"/>
      <c r="AJ72" s="89"/>
      <c r="AK72" s="88"/>
      <c r="AL72" s="88"/>
      <c r="AM72" s="88"/>
      <c r="AN72" s="88"/>
      <c r="AO72" s="88"/>
      <c r="AP72" s="88"/>
      <c r="AQ72" s="88"/>
      <c r="AR72" s="88"/>
      <c r="AS72" s="88"/>
      <c r="AT72" s="88"/>
      <c r="AU72" s="88"/>
      <c r="AV72" s="88"/>
      <c r="AW72" s="88"/>
      <c r="AX72" s="88"/>
      <c r="AY72" s="88"/>
      <c r="AZ72" s="90"/>
      <c r="BA72" s="90"/>
      <c r="BB72" s="90"/>
      <c r="BC72" s="90"/>
      <c r="BD72" s="88"/>
      <c r="BE72" s="88"/>
      <c r="BF72" s="88"/>
      <c r="BG72" s="88"/>
      <c r="BH72" s="88"/>
      <c r="BJ72" s="92"/>
      <c r="BK72" s="92"/>
      <c r="BL72" s="92"/>
      <c r="BM72" s="92"/>
    </row>
    <row r="73" spans="1:65" s="25" customFormat="1" x14ac:dyDescent="0.3">
      <c r="A73" s="88"/>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9"/>
      <c r="AI73" s="89"/>
      <c r="AJ73" s="89"/>
      <c r="AK73" s="88"/>
      <c r="AL73" s="88"/>
      <c r="AM73" s="88"/>
      <c r="AN73" s="88"/>
      <c r="AO73" s="88"/>
      <c r="AP73" s="88"/>
      <c r="AQ73" s="88"/>
      <c r="AR73" s="88"/>
      <c r="AS73" s="88"/>
      <c r="AT73" s="88"/>
      <c r="AU73" s="88"/>
      <c r="AV73" s="88"/>
      <c r="AW73" s="88"/>
      <c r="AX73" s="88"/>
      <c r="AY73" s="88"/>
      <c r="AZ73" s="90"/>
      <c r="BA73" s="90"/>
      <c r="BB73" s="90"/>
      <c r="BC73" s="90"/>
      <c r="BD73" s="88"/>
      <c r="BE73" s="88"/>
      <c r="BF73" s="88"/>
      <c r="BG73" s="88"/>
      <c r="BH73" s="88"/>
      <c r="BJ73" s="92"/>
      <c r="BK73" s="92"/>
      <c r="BL73" s="92"/>
      <c r="BM73" s="92"/>
    </row>
    <row r="74" spans="1:65" s="25" customFormat="1" x14ac:dyDescent="0.3">
      <c r="A74" s="8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9"/>
      <c r="AI74" s="89"/>
      <c r="AJ74" s="89"/>
      <c r="AK74" s="88"/>
      <c r="AL74" s="88"/>
      <c r="AM74" s="88"/>
      <c r="AN74" s="88"/>
      <c r="AO74" s="88"/>
      <c r="AP74" s="88"/>
      <c r="AQ74" s="88"/>
      <c r="AR74" s="88"/>
      <c r="AS74" s="88"/>
      <c r="AT74" s="88"/>
      <c r="AU74" s="88"/>
      <c r="AV74" s="88"/>
      <c r="AW74" s="88"/>
      <c r="AX74" s="88"/>
      <c r="AY74" s="88"/>
      <c r="AZ74" s="90"/>
      <c r="BA74" s="90"/>
      <c r="BB74" s="90"/>
      <c r="BC74" s="90"/>
      <c r="BD74" s="88"/>
      <c r="BE74" s="88"/>
      <c r="BF74" s="88"/>
      <c r="BG74" s="88"/>
      <c r="BH74" s="88"/>
      <c r="BJ74" s="92"/>
      <c r="BK74" s="92"/>
      <c r="BL74" s="92"/>
      <c r="BM74" s="92"/>
    </row>
    <row r="75" spans="1:65" s="25" customFormat="1" x14ac:dyDescent="0.3">
      <c r="A75" s="88"/>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9"/>
      <c r="AI75" s="89"/>
      <c r="AJ75" s="89"/>
      <c r="AK75" s="88"/>
      <c r="AL75" s="88"/>
      <c r="AM75" s="88"/>
      <c r="AN75" s="88"/>
      <c r="AO75" s="88"/>
      <c r="AP75" s="88"/>
      <c r="AQ75" s="88"/>
      <c r="AR75" s="88"/>
      <c r="AS75" s="88"/>
      <c r="AT75" s="88"/>
      <c r="AU75" s="88"/>
      <c r="AV75" s="88"/>
      <c r="AW75" s="88"/>
      <c r="AX75" s="88"/>
      <c r="AY75" s="88"/>
      <c r="AZ75" s="90"/>
      <c r="BA75" s="90"/>
      <c r="BB75" s="90"/>
      <c r="BC75" s="90"/>
      <c r="BD75" s="88"/>
      <c r="BE75" s="88"/>
      <c r="BF75" s="88"/>
      <c r="BG75" s="88"/>
      <c r="BH75" s="88"/>
      <c r="BJ75" s="92"/>
      <c r="BK75" s="92"/>
      <c r="BL75" s="92"/>
      <c r="BM75" s="92"/>
    </row>
    <row r="76" spans="1:65" s="25" customFormat="1" x14ac:dyDescent="0.3">
      <c r="A76" s="88"/>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9"/>
      <c r="AI76" s="89"/>
      <c r="AJ76" s="89"/>
      <c r="AK76" s="88"/>
      <c r="AL76" s="88"/>
      <c r="AM76" s="88"/>
      <c r="AN76" s="88"/>
      <c r="AO76" s="88"/>
      <c r="AP76" s="88"/>
      <c r="AQ76" s="88"/>
      <c r="AR76" s="88"/>
      <c r="AS76" s="88"/>
      <c r="AT76" s="88"/>
      <c r="AU76" s="88"/>
      <c r="AV76" s="88"/>
      <c r="AW76" s="88"/>
      <c r="AX76" s="88"/>
      <c r="AY76" s="88"/>
      <c r="AZ76" s="90"/>
      <c r="BA76" s="90"/>
      <c r="BB76" s="90"/>
      <c r="BC76" s="90"/>
      <c r="BD76" s="88"/>
      <c r="BE76" s="88"/>
      <c r="BF76" s="88"/>
      <c r="BG76" s="88"/>
      <c r="BH76" s="88"/>
      <c r="BJ76" s="92"/>
      <c r="BK76" s="92"/>
      <c r="BL76" s="92"/>
      <c r="BM76" s="92"/>
    </row>
    <row r="77" spans="1:65" s="25" customFormat="1" x14ac:dyDescent="0.3">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9"/>
      <c r="AI77" s="89"/>
      <c r="AJ77" s="89"/>
      <c r="AK77" s="88"/>
      <c r="AL77" s="88"/>
      <c r="AM77" s="88"/>
      <c r="AN77" s="88"/>
      <c r="AO77" s="88"/>
      <c r="AP77" s="88"/>
      <c r="AQ77" s="88"/>
      <c r="AR77" s="88"/>
      <c r="AS77" s="88"/>
      <c r="AT77" s="88"/>
      <c r="AU77" s="88"/>
      <c r="AV77" s="88"/>
      <c r="AW77" s="88"/>
      <c r="AX77" s="88"/>
      <c r="AY77" s="88"/>
      <c r="AZ77" s="90"/>
      <c r="BA77" s="90"/>
      <c r="BB77" s="90"/>
      <c r="BC77" s="90"/>
      <c r="BD77" s="88"/>
      <c r="BE77" s="88"/>
      <c r="BF77" s="88"/>
      <c r="BG77" s="88"/>
      <c r="BH77" s="88"/>
      <c r="BJ77" s="92"/>
      <c r="BK77" s="92"/>
      <c r="BL77" s="92"/>
      <c r="BM77" s="92"/>
    </row>
    <row r="78" spans="1:65" s="25" customFormat="1" x14ac:dyDescent="0.3">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9"/>
      <c r="AI78" s="89"/>
      <c r="AJ78" s="89"/>
      <c r="AK78" s="88"/>
      <c r="AL78" s="88"/>
      <c r="AM78" s="88"/>
      <c r="AN78" s="88"/>
      <c r="AO78" s="88"/>
      <c r="AP78" s="88"/>
      <c r="AQ78" s="88"/>
      <c r="AR78" s="88"/>
      <c r="AS78" s="88"/>
      <c r="AT78" s="88"/>
      <c r="AU78" s="88"/>
      <c r="AV78" s="88"/>
      <c r="AW78" s="88"/>
      <c r="AX78" s="88"/>
      <c r="AY78" s="88"/>
      <c r="AZ78" s="90"/>
      <c r="BA78" s="90"/>
      <c r="BB78" s="90"/>
      <c r="BC78" s="90"/>
      <c r="BD78" s="88"/>
      <c r="BE78" s="88"/>
      <c r="BF78" s="88"/>
      <c r="BG78" s="88"/>
      <c r="BH78" s="88"/>
      <c r="BJ78" s="92"/>
      <c r="BK78" s="92"/>
      <c r="BL78" s="92"/>
      <c r="BM78" s="92"/>
    </row>
    <row r="79" spans="1:65" s="25" customFormat="1" x14ac:dyDescent="0.3">
      <c r="A79" s="88"/>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9"/>
      <c r="AI79" s="89"/>
      <c r="AJ79" s="89"/>
      <c r="AK79" s="88"/>
      <c r="AL79" s="88"/>
      <c r="AM79" s="88"/>
      <c r="AN79" s="88"/>
      <c r="AO79" s="88"/>
      <c r="AP79" s="88"/>
      <c r="AQ79" s="88"/>
      <c r="AR79" s="88"/>
      <c r="AS79" s="88"/>
      <c r="AT79" s="88"/>
      <c r="AU79" s="88"/>
      <c r="AV79" s="88"/>
      <c r="AW79" s="88"/>
      <c r="AX79" s="88"/>
      <c r="AY79" s="88"/>
      <c r="AZ79" s="90"/>
      <c r="BA79" s="90"/>
      <c r="BB79" s="90"/>
      <c r="BC79" s="90"/>
      <c r="BD79" s="88"/>
      <c r="BE79" s="88"/>
      <c r="BF79" s="88"/>
      <c r="BG79" s="88"/>
      <c r="BH79" s="88"/>
      <c r="BJ79" s="92"/>
      <c r="BK79" s="92"/>
      <c r="BL79" s="92"/>
      <c r="BM79" s="92"/>
    </row>
    <row r="80" spans="1:65" s="25" customFormat="1" x14ac:dyDescent="0.3">
      <c r="A80" s="88"/>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9"/>
      <c r="AI80" s="89"/>
      <c r="AJ80" s="89"/>
      <c r="AK80" s="88"/>
      <c r="AL80" s="88"/>
      <c r="AM80" s="88"/>
      <c r="AN80" s="88"/>
      <c r="AO80" s="88"/>
      <c r="AP80" s="88"/>
      <c r="AQ80" s="88"/>
      <c r="AR80" s="88"/>
      <c r="AS80" s="88"/>
      <c r="AT80" s="88"/>
      <c r="AU80" s="88"/>
      <c r="AV80" s="88"/>
      <c r="AW80" s="88"/>
      <c r="AX80" s="88"/>
      <c r="AY80" s="88"/>
      <c r="AZ80" s="90"/>
      <c r="BA80" s="90"/>
      <c r="BB80" s="90"/>
      <c r="BC80" s="90"/>
      <c r="BD80" s="88"/>
      <c r="BE80" s="88"/>
      <c r="BF80" s="88"/>
      <c r="BG80" s="88"/>
      <c r="BH80" s="88"/>
      <c r="BJ80" s="92"/>
      <c r="BK80" s="92"/>
      <c r="BL80" s="92"/>
      <c r="BM80" s="92"/>
    </row>
    <row r="81" spans="1:65" s="25" customFormat="1" x14ac:dyDescent="0.3">
      <c r="A81" s="88"/>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9"/>
      <c r="AI81" s="89"/>
      <c r="AJ81" s="89"/>
      <c r="AK81" s="88"/>
      <c r="AL81" s="88"/>
      <c r="AM81" s="88"/>
      <c r="AN81" s="88"/>
      <c r="AO81" s="88"/>
      <c r="AP81" s="88"/>
      <c r="AQ81" s="88"/>
      <c r="AR81" s="88"/>
      <c r="AS81" s="88"/>
      <c r="AT81" s="88"/>
      <c r="AU81" s="88"/>
      <c r="AV81" s="88"/>
      <c r="AW81" s="88"/>
      <c r="AX81" s="88"/>
      <c r="AY81" s="88"/>
      <c r="AZ81" s="90"/>
      <c r="BA81" s="90"/>
      <c r="BB81" s="90"/>
      <c r="BC81" s="90"/>
      <c r="BD81" s="88"/>
      <c r="BE81" s="88"/>
      <c r="BF81" s="88"/>
      <c r="BG81" s="88"/>
      <c r="BH81" s="88"/>
      <c r="BJ81" s="92"/>
      <c r="BK81" s="92"/>
      <c r="BL81" s="92"/>
      <c r="BM81" s="92"/>
    </row>
    <row r="82" spans="1:65" s="25" customFormat="1" x14ac:dyDescent="0.3">
      <c r="A82" s="88"/>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9"/>
      <c r="AI82" s="89"/>
      <c r="AJ82" s="89"/>
      <c r="AK82" s="88"/>
      <c r="AL82" s="88"/>
      <c r="AM82" s="88"/>
      <c r="AN82" s="88"/>
      <c r="AO82" s="88"/>
      <c r="AP82" s="88"/>
      <c r="AQ82" s="88"/>
      <c r="AR82" s="88"/>
      <c r="AS82" s="88"/>
      <c r="AT82" s="88"/>
      <c r="AU82" s="88"/>
      <c r="AV82" s="88"/>
      <c r="AW82" s="88"/>
      <c r="AX82" s="88"/>
      <c r="AY82" s="88"/>
      <c r="AZ82" s="90"/>
      <c r="BA82" s="90"/>
      <c r="BB82" s="90"/>
      <c r="BC82" s="90"/>
      <c r="BD82" s="88"/>
      <c r="BE82" s="88"/>
      <c r="BF82" s="88"/>
      <c r="BG82" s="88"/>
      <c r="BH82" s="88"/>
      <c r="BJ82" s="92"/>
      <c r="BK82" s="92"/>
      <c r="BL82" s="92"/>
      <c r="BM82" s="92"/>
    </row>
    <row r="83" spans="1:65" s="25" customFormat="1" x14ac:dyDescent="0.3">
      <c r="A83" s="88"/>
      <c r="B83" s="88"/>
      <c r="C83" s="88"/>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9"/>
      <c r="AI83" s="89"/>
      <c r="AJ83" s="89"/>
      <c r="AK83" s="88"/>
      <c r="AL83" s="88"/>
      <c r="AM83" s="88"/>
      <c r="AN83" s="88"/>
      <c r="AO83" s="88"/>
      <c r="AP83" s="88"/>
      <c r="AQ83" s="88"/>
      <c r="AR83" s="88"/>
      <c r="AS83" s="88"/>
      <c r="AT83" s="88"/>
      <c r="AU83" s="88"/>
      <c r="AV83" s="88"/>
      <c r="AW83" s="88"/>
      <c r="AX83" s="88"/>
      <c r="AY83" s="88"/>
      <c r="AZ83" s="90"/>
      <c r="BA83" s="90"/>
      <c r="BB83" s="90"/>
      <c r="BC83" s="90"/>
      <c r="BD83" s="88"/>
      <c r="BE83" s="88"/>
      <c r="BF83" s="88"/>
      <c r="BG83" s="88"/>
      <c r="BH83" s="88"/>
      <c r="BJ83" s="92"/>
      <c r="BK83" s="92"/>
      <c r="BL83" s="92"/>
      <c r="BM83" s="92"/>
    </row>
    <row r="84" spans="1:65" s="25" customFormat="1" x14ac:dyDescent="0.3">
      <c r="A84" s="88"/>
      <c r="B84" s="88"/>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9"/>
      <c r="AI84" s="89"/>
      <c r="AJ84" s="89"/>
      <c r="AK84" s="88"/>
      <c r="AL84" s="88"/>
      <c r="AM84" s="88"/>
      <c r="AN84" s="88"/>
      <c r="AO84" s="88"/>
      <c r="AP84" s="88"/>
      <c r="AQ84" s="88"/>
      <c r="AR84" s="88"/>
      <c r="AS84" s="88"/>
      <c r="AT84" s="88"/>
      <c r="AU84" s="88"/>
      <c r="AV84" s="88"/>
      <c r="AW84" s="88"/>
      <c r="AX84" s="88"/>
      <c r="AY84" s="88"/>
      <c r="AZ84" s="90"/>
      <c r="BA84" s="90"/>
      <c r="BB84" s="90"/>
      <c r="BC84" s="90"/>
      <c r="BD84" s="88"/>
      <c r="BE84" s="88"/>
      <c r="BF84" s="88"/>
      <c r="BG84" s="88"/>
      <c r="BH84" s="88"/>
      <c r="BJ84" s="92"/>
      <c r="BK84" s="92"/>
      <c r="BL84" s="92"/>
      <c r="BM84" s="92"/>
    </row>
    <row r="85" spans="1:65" s="25" customFormat="1" x14ac:dyDescent="0.3">
      <c r="A85" s="88"/>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9"/>
      <c r="AI85" s="89"/>
      <c r="AJ85" s="89"/>
      <c r="AK85" s="88"/>
      <c r="AL85" s="88"/>
      <c r="AM85" s="88"/>
      <c r="AN85" s="88"/>
      <c r="AO85" s="88"/>
      <c r="AP85" s="88"/>
      <c r="AQ85" s="88"/>
      <c r="AR85" s="88"/>
      <c r="AS85" s="88"/>
      <c r="AT85" s="88"/>
      <c r="AU85" s="88"/>
      <c r="AV85" s="88"/>
      <c r="AW85" s="88"/>
      <c r="AX85" s="88"/>
      <c r="AY85" s="88"/>
      <c r="AZ85" s="90"/>
      <c r="BA85" s="90"/>
      <c r="BB85" s="90"/>
      <c r="BC85" s="90"/>
      <c r="BD85" s="88"/>
      <c r="BE85" s="88"/>
      <c r="BF85" s="88"/>
      <c r="BG85" s="88"/>
      <c r="BH85" s="88"/>
      <c r="BJ85" s="92"/>
      <c r="BK85" s="92"/>
      <c r="BL85" s="92"/>
      <c r="BM85" s="92"/>
    </row>
    <row r="86" spans="1:65" s="25" customFormat="1" x14ac:dyDescent="0.3">
      <c r="A86" s="88"/>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9"/>
      <c r="AI86" s="89"/>
      <c r="AJ86" s="89"/>
      <c r="AK86" s="88"/>
      <c r="AL86" s="88"/>
      <c r="AM86" s="88"/>
      <c r="AN86" s="88"/>
      <c r="AO86" s="88"/>
      <c r="AP86" s="88"/>
      <c r="AQ86" s="88"/>
      <c r="AR86" s="88"/>
      <c r="AS86" s="88"/>
      <c r="AT86" s="88"/>
      <c r="AU86" s="88"/>
      <c r="AV86" s="88"/>
      <c r="AW86" s="88"/>
      <c r="AX86" s="88"/>
      <c r="AY86" s="88"/>
      <c r="AZ86" s="90"/>
      <c r="BA86" s="90"/>
      <c r="BB86" s="90"/>
      <c r="BC86" s="90"/>
      <c r="BD86" s="88"/>
      <c r="BE86" s="88"/>
      <c r="BF86" s="88"/>
      <c r="BG86" s="88"/>
      <c r="BH86" s="88"/>
      <c r="BJ86" s="92"/>
      <c r="BK86" s="92"/>
      <c r="BL86" s="92"/>
      <c r="BM86" s="92"/>
    </row>
    <row r="87" spans="1:65" s="25" customFormat="1" x14ac:dyDescent="0.3">
      <c r="A87" s="88"/>
      <c r="B87" s="88"/>
      <c r="C87" s="88"/>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9"/>
      <c r="AI87" s="89"/>
      <c r="AJ87" s="89"/>
      <c r="AK87" s="88"/>
      <c r="AL87" s="88"/>
      <c r="AM87" s="88"/>
      <c r="AN87" s="88"/>
      <c r="AO87" s="88"/>
      <c r="AP87" s="88"/>
      <c r="AQ87" s="88"/>
      <c r="AR87" s="88"/>
      <c r="AS87" s="88"/>
      <c r="AT87" s="88"/>
      <c r="AU87" s="88"/>
      <c r="AV87" s="88"/>
      <c r="AW87" s="88"/>
      <c r="AX87" s="88"/>
      <c r="AY87" s="88"/>
      <c r="AZ87" s="90"/>
      <c r="BA87" s="90"/>
      <c r="BB87" s="90"/>
      <c r="BC87" s="90"/>
      <c r="BD87" s="88"/>
      <c r="BE87" s="88"/>
      <c r="BF87" s="88"/>
      <c r="BG87" s="88"/>
      <c r="BH87" s="88"/>
      <c r="BJ87" s="92"/>
      <c r="BK87" s="92"/>
      <c r="BL87" s="92"/>
      <c r="BM87" s="92"/>
    </row>
    <row r="88" spans="1:65" s="25" customFormat="1" x14ac:dyDescent="0.3">
      <c r="A88" s="88"/>
      <c r="B88" s="88"/>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9"/>
      <c r="AI88" s="89"/>
      <c r="AJ88" s="89"/>
      <c r="AK88" s="88"/>
      <c r="AL88" s="88"/>
      <c r="AM88" s="88"/>
      <c r="AN88" s="88"/>
      <c r="AO88" s="88"/>
      <c r="AP88" s="88"/>
      <c r="AQ88" s="88"/>
      <c r="AR88" s="88"/>
      <c r="AS88" s="88"/>
      <c r="AT88" s="88"/>
      <c r="AU88" s="88"/>
      <c r="AV88" s="88"/>
      <c r="AW88" s="88"/>
      <c r="AX88" s="88"/>
      <c r="AY88" s="88"/>
      <c r="AZ88" s="90"/>
      <c r="BA88" s="90"/>
      <c r="BB88" s="90"/>
      <c r="BC88" s="90"/>
      <c r="BD88" s="88"/>
      <c r="BE88" s="88"/>
      <c r="BF88" s="88"/>
      <c r="BG88" s="88"/>
      <c r="BH88" s="88"/>
      <c r="BJ88" s="92"/>
      <c r="BK88" s="92"/>
      <c r="BL88" s="92"/>
      <c r="BM88" s="92"/>
    </row>
    <row r="89" spans="1:65" s="25" customFormat="1" x14ac:dyDescent="0.3">
      <c r="A89" s="88"/>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9"/>
      <c r="AI89" s="89"/>
      <c r="AJ89" s="89"/>
      <c r="AK89" s="88"/>
      <c r="AL89" s="88"/>
      <c r="AM89" s="88"/>
      <c r="AN89" s="88"/>
      <c r="AO89" s="88"/>
      <c r="AP89" s="88"/>
      <c r="AQ89" s="88"/>
      <c r="AR89" s="88"/>
      <c r="AS89" s="88"/>
      <c r="AT89" s="88"/>
      <c r="AU89" s="88"/>
      <c r="AV89" s="88"/>
      <c r="AW89" s="88"/>
      <c r="AX89" s="88"/>
      <c r="AY89" s="88"/>
      <c r="AZ89" s="90"/>
      <c r="BA89" s="90"/>
      <c r="BB89" s="90"/>
      <c r="BC89" s="90"/>
      <c r="BD89" s="88"/>
      <c r="BE89" s="88"/>
      <c r="BF89" s="88"/>
      <c r="BG89" s="88"/>
      <c r="BH89" s="88"/>
      <c r="BJ89" s="92"/>
      <c r="BK89" s="92"/>
      <c r="BL89" s="92"/>
      <c r="BM89" s="92"/>
    </row>
    <row r="90" spans="1:65" s="25" customFormat="1" x14ac:dyDescent="0.3">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9"/>
      <c r="AI90" s="89"/>
      <c r="AJ90" s="89"/>
      <c r="AK90" s="88"/>
      <c r="AL90" s="88"/>
      <c r="AM90" s="88"/>
      <c r="AN90" s="88"/>
      <c r="AO90" s="88"/>
      <c r="AP90" s="88"/>
      <c r="AQ90" s="88"/>
      <c r="AR90" s="88"/>
      <c r="AS90" s="88"/>
      <c r="AT90" s="88"/>
      <c r="AU90" s="88"/>
      <c r="AV90" s="88"/>
      <c r="AW90" s="88"/>
      <c r="AX90" s="88"/>
      <c r="AY90" s="88"/>
      <c r="AZ90" s="90"/>
      <c r="BA90" s="90"/>
      <c r="BB90" s="90"/>
      <c r="BC90" s="90"/>
      <c r="BD90" s="88"/>
      <c r="BE90" s="88"/>
      <c r="BF90" s="88"/>
      <c r="BG90" s="88"/>
      <c r="BH90" s="88"/>
      <c r="BJ90" s="92"/>
      <c r="BK90" s="92"/>
      <c r="BL90" s="92"/>
      <c r="BM90" s="92"/>
    </row>
    <row r="91" spans="1:65" s="25" customFormat="1" x14ac:dyDescent="0.3">
      <c r="A91" s="88"/>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9"/>
      <c r="AI91" s="89"/>
      <c r="AJ91" s="89"/>
      <c r="AK91" s="88"/>
      <c r="AL91" s="88"/>
      <c r="AM91" s="88"/>
      <c r="AN91" s="88"/>
      <c r="AO91" s="88"/>
      <c r="AP91" s="88"/>
      <c r="AQ91" s="88"/>
      <c r="AR91" s="88"/>
      <c r="AS91" s="88"/>
      <c r="AT91" s="88"/>
      <c r="AU91" s="88"/>
      <c r="AV91" s="88"/>
      <c r="AW91" s="88"/>
      <c r="AX91" s="88"/>
      <c r="AY91" s="88"/>
      <c r="AZ91" s="90"/>
      <c r="BA91" s="90"/>
      <c r="BB91" s="90"/>
      <c r="BC91" s="90"/>
      <c r="BD91" s="88"/>
      <c r="BE91" s="88"/>
      <c r="BF91" s="88"/>
      <c r="BG91" s="88"/>
      <c r="BH91" s="88"/>
      <c r="BJ91" s="92"/>
      <c r="BK91" s="92"/>
      <c r="BL91" s="92"/>
      <c r="BM91" s="92"/>
    </row>
    <row r="92" spans="1:65" s="25" customFormat="1" x14ac:dyDescent="0.3">
      <c r="A92" s="88"/>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9"/>
      <c r="AI92" s="89"/>
      <c r="AJ92" s="89"/>
      <c r="AK92" s="88"/>
      <c r="AL92" s="88"/>
      <c r="AM92" s="88"/>
      <c r="AN92" s="88"/>
      <c r="AO92" s="88"/>
      <c r="AP92" s="88"/>
      <c r="AQ92" s="88"/>
      <c r="AR92" s="88"/>
      <c r="AS92" s="88"/>
      <c r="AT92" s="88"/>
      <c r="AU92" s="88"/>
      <c r="AV92" s="88"/>
      <c r="AW92" s="88"/>
      <c r="AX92" s="88"/>
      <c r="AY92" s="88"/>
      <c r="AZ92" s="90"/>
      <c r="BA92" s="90"/>
      <c r="BB92" s="90"/>
      <c r="BC92" s="90"/>
      <c r="BD92" s="88"/>
      <c r="BE92" s="88"/>
      <c r="BF92" s="88"/>
      <c r="BG92" s="88"/>
      <c r="BH92" s="88"/>
      <c r="BJ92" s="92"/>
      <c r="BK92" s="92"/>
      <c r="BL92" s="92"/>
      <c r="BM92" s="92"/>
    </row>
    <row r="93" spans="1:65" s="25" customFormat="1" x14ac:dyDescent="0.3">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9"/>
      <c r="AI93" s="89"/>
      <c r="AJ93" s="89"/>
      <c r="AK93" s="88"/>
      <c r="AL93" s="88"/>
      <c r="AM93" s="88"/>
      <c r="AN93" s="88"/>
      <c r="AO93" s="88"/>
      <c r="AP93" s="88"/>
      <c r="AQ93" s="88"/>
      <c r="AR93" s="88"/>
      <c r="AS93" s="88"/>
      <c r="AT93" s="88"/>
      <c r="AU93" s="88"/>
      <c r="AV93" s="88"/>
      <c r="AW93" s="88"/>
      <c r="AX93" s="88"/>
      <c r="AY93" s="88"/>
      <c r="AZ93" s="90"/>
      <c r="BA93" s="90"/>
      <c r="BB93" s="90"/>
      <c r="BC93" s="90"/>
      <c r="BD93" s="88"/>
      <c r="BE93" s="88"/>
      <c r="BF93" s="88"/>
      <c r="BG93" s="88"/>
      <c r="BH93" s="88"/>
      <c r="BJ93" s="92"/>
      <c r="BK93" s="92"/>
      <c r="BL93" s="92"/>
      <c r="BM93" s="92"/>
    </row>
    <row r="94" spans="1:65" s="25" customFormat="1" x14ac:dyDescent="0.3">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9"/>
      <c r="AI94" s="89"/>
      <c r="AJ94" s="89"/>
      <c r="AK94" s="88"/>
      <c r="AL94" s="88"/>
      <c r="AM94" s="88"/>
      <c r="AN94" s="88"/>
      <c r="AO94" s="88"/>
      <c r="AP94" s="88"/>
      <c r="AQ94" s="88"/>
      <c r="AR94" s="88"/>
      <c r="AS94" s="88"/>
      <c r="AT94" s="88"/>
      <c r="AU94" s="88"/>
      <c r="AV94" s="88"/>
      <c r="AW94" s="88"/>
      <c r="AX94" s="88"/>
      <c r="AY94" s="88"/>
      <c r="AZ94" s="90"/>
      <c r="BA94" s="90"/>
      <c r="BB94" s="90"/>
      <c r="BC94" s="90"/>
      <c r="BD94" s="88"/>
      <c r="BE94" s="88"/>
      <c r="BF94" s="88"/>
      <c r="BG94" s="88"/>
      <c r="BH94" s="88"/>
      <c r="BJ94" s="92"/>
      <c r="BK94" s="92"/>
      <c r="BL94" s="92"/>
      <c r="BM94" s="92"/>
    </row>
    <row r="95" spans="1:65" s="25" customFormat="1" x14ac:dyDescent="0.3">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9"/>
      <c r="AI95" s="89"/>
      <c r="AJ95" s="89"/>
      <c r="AK95" s="88"/>
      <c r="AL95" s="88"/>
      <c r="AM95" s="88"/>
      <c r="AN95" s="88"/>
      <c r="AO95" s="88"/>
      <c r="AP95" s="88"/>
      <c r="AQ95" s="88"/>
      <c r="AR95" s="88"/>
      <c r="AS95" s="88"/>
      <c r="AT95" s="88"/>
      <c r="AU95" s="88"/>
      <c r="AV95" s="88"/>
      <c r="AW95" s="88"/>
      <c r="AX95" s="88"/>
      <c r="AY95" s="88"/>
      <c r="AZ95" s="90"/>
      <c r="BA95" s="90"/>
      <c r="BB95" s="90"/>
      <c r="BC95" s="90"/>
      <c r="BD95" s="88"/>
      <c r="BE95" s="88"/>
      <c r="BF95" s="88"/>
      <c r="BG95" s="88"/>
      <c r="BH95" s="88"/>
      <c r="BJ95" s="92"/>
      <c r="BK95" s="92"/>
      <c r="BL95" s="92"/>
      <c r="BM95" s="92"/>
    </row>
    <row r="96" spans="1:65" s="25" customFormat="1" x14ac:dyDescent="0.3">
      <c r="A96" s="88"/>
      <c r="B96" s="88"/>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9"/>
      <c r="AI96" s="89"/>
      <c r="AJ96" s="89"/>
      <c r="AK96" s="88"/>
      <c r="AL96" s="88"/>
      <c r="AM96" s="88"/>
      <c r="AN96" s="88"/>
      <c r="AO96" s="88"/>
      <c r="AP96" s="88"/>
      <c r="AQ96" s="88"/>
      <c r="AR96" s="88"/>
      <c r="AS96" s="88"/>
      <c r="AT96" s="88"/>
      <c r="AU96" s="88"/>
      <c r="AV96" s="88"/>
      <c r="AW96" s="88"/>
      <c r="AX96" s="88"/>
      <c r="AY96" s="88"/>
      <c r="AZ96" s="90"/>
      <c r="BA96" s="90"/>
      <c r="BB96" s="90"/>
      <c r="BC96" s="90"/>
      <c r="BD96" s="88"/>
      <c r="BE96" s="88"/>
      <c r="BF96" s="88"/>
      <c r="BG96" s="88"/>
      <c r="BH96" s="88"/>
      <c r="BJ96" s="92"/>
      <c r="BK96" s="92"/>
      <c r="BL96" s="92"/>
      <c r="BM96" s="92"/>
    </row>
    <row r="97" spans="1:65" s="25" customFormat="1" x14ac:dyDescent="0.3">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9"/>
      <c r="AI97" s="89"/>
      <c r="AJ97" s="89"/>
      <c r="AK97" s="88"/>
      <c r="AL97" s="88"/>
      <c r="AM97" s="88"/>
      <c r="AN97" s="88"/>
      <c r="AO97" s="88"/>
      <c r="AP97" s="88"/>
      <c r="AQ97" s="88"/>
      <c r="AR97" s="88"/>
      <c r="AS97" s="88"/>
      <c r="AT97" s="88"/>
      <c r="AU97" s="88"/>
      <c r="AV97" s="88"/>
      <c r="AW97" s="88"/>
      <c r="AX97" s="88"/>
      <c r="AY97" s="88"/>
      <c r="AZ97" s="90"/>
      <c r="BA97" s="90"/>
      <c r="BB97" s="90"/>
      <c r="BC97" s="90"/>
      <c r="BD97" s="88"/>
      <c r="BE97" s="88"/>
      <c r="BF97" s="88"/>
      <c r="BG97" s="88"/>
      <c r="BH97" s="88"/>
      <c r="BJ97" s="92"/>
      <c r="BK97" s="92"/>
      <c r="BL97" s="92"/>
      <c r="BM97" s="92"/>
    </row>
    <row r="98" spans="1:65" s="25" customFormat="1" x14ac:dyDescent="0.3">
      <c r="A98" s="88"/>
      <c r="B98" s="88"/>
      <c r="C98" s="88"/>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9"/>
      <c r="AI98" s="89"/>
      <c r="AJ98" s="89"/>
      <c r="AK98" s="88"/>
      <c r="AL98" s="88"/>
      <c r="AM98" s="88"/>
      <c r="AN98" s="88"/>
      <c r="AO98" s="88"/>
      <c r="AP98" s="88"/>
      <c r="AQ98" s="88"/>
      <c r="AR98" s="88"/>
      <c r="AS98" s="88"/>
      <c r="AT98" s="88"/>
      <c r="AU98" s="88"/>
      <c r="AV98" s="88"/>
      <c r="AW98" s="88"/>
      <c r="AX98" s="88"/>
      <c r="AY98" s="88"/>
      <c r="AZ98" s="90"/>
      <c r="BA98" s="90"/>
      <c r="BB98" s="90"/>
      <c r="BC98" s="90"/>
      <c r="BD98" s="88"/>
      <c r="BE98" s="88"/>
      <c r="BF98" s="88"/>
      <c r="BG98" s="88"/>
      <c r="BH98" s="88"/>
      <c r="BJ98" s="92"/>
      <c r="BK98" s="92"/>
      <c r="BL98" s="92"/>
      <c r="BM98" s="92"/>
    </row>
    <row r="99" spans="1:65" s="25" customFormat="1" x14ac:dyDescent="0.3">
      <c r="A99" s="88"/>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9"/>
      <c r="AI99" s="89"/>
      <c r="AJ99" s="89"/>
      <c r="AK99" s="88"/>
      <c r="AL99" s="88"/>
      <c r="AM99" s="88"/>
      <c r="AN99" s="88"/>
      <c r="AO99" s="88"/>
      <c r="AP99" s="88"/>
      <c r="AQ99" s="88"/>
      <c r="AR99" s="88"/>
      <c r="AS99" s="88"/>
      <c r="AT99" s="88"/>
      <c r="AU99" s="88"/>
      <c r="AV99" s="88"/>
      <c r="AW99" s="88"/>
      <c r="AX99" s="88"/>
      <c r="AY99" s="88"/>
      <c r="AZ99" s="90"/>
      <c r="BA99" s="90"/>
      <c r="BB99" s="90"/>
      <c r="BC99" s="90"/>
      <c r="BD99" s="88"/>
      <c r="BE99" s="88"/>
      <c r="BF99" s="88"/>
      <c r="BG99" s="88"/>
      <c r="BH99" s="88"/>
      <c r="BJ99" s="92"/>
      <c r="BK99" s="92"/>
      <c r="BL99" s="92"/>
      <c r="BM99" s="92"/>
    </row>
    <row r="100" spans="1:65" s="25" customFormat="1" x14ac:dyDescent="0.3">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9"/>
      <c r="AI100" s="89"/>
      <c r="AJ100" s="89"/>
      <c r="AK100" s="88"/>
      <c r="AL100" s="88"/>
      <c r="AM100" s="88"/>
      <c r="AN100" s="88"/>
      <c r="AO100" s="88"/>
      <c r="AP100" s="88"/>
      <c r="AQ100" s="88"/>
      <c r="AR100" s="88"/>
      <c r="AS100" s="88"/>
      <c r="AT100" s="88"/>
      <c r="AU100" s="88"/>
      <c r="AV100" s="88"/>
      <c r="AW100" s="88"/>
      <c r="AX100" s="88"/>
      <c r="AY100" s="88"/>
      <c r="AZ100" s="90"/>
      <c r="BA100" s="90"/>
      <c r="BB100" s="90"/>
      <c r="BC100" s="90"/>
      <c r="BD100" s="88"/>
      <c r="BE100" s="88"/>
      <c r="BF100" s="88"/>
      <c r="BG100" s="88"/>
      <c r="BH100" s="88"/>
      <c r="BJ100" s="92"/>
      <c r="BK100" s="92"/>
      <c r="BL100" s="92"/>
      <c r="BM100" s="92"/>
    </row>
    <row r="101" spans="1:65" s="25" customFormat="1" x14ac:dyDescent="0.3">
      <c r="A101" s="88"/>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9"/>
      <c r="AI101" s="89"/>
      <c r="AJ101" s="89"/>
      <c r="AK101" s="88"/>
      <c r="AL101" s="88"/>
      <c r="AM101" s="88"/>
      <c r="AN101" s="88"/>
      <c r="AO101" s="88"/>
      <c r="AP101" s="88"/>
      <c r="AQ101" s="88"/>
      <c r="AR101" s="88"/>
      <c r="AS101" s="88"/>
      <c r="AT101" s="88"/>
      <c r="AU101" s="88"/>
      <c r="AV101" s="88"/>
      <c r="AW101" s="88"/>
      <c r="AX101" s="88"/>
      <c r="AY101" s="88"/>
      <c r="AZ101" s="90"/>
      <c r="BA101" s="90"/>
      <c r="BB101" s="90"/>
      <c r="BC101" s="90"/>
      <c r="BD101" s="88"/>
      <c r="BE101" s="88"/>
      <c r="BF101" s="88"/>
      <c r="BG101" s="88"/>
      <c r="BH101" s="88"/>
      <c r="BJ101" s="92"/>
      <c r="BK101" s="92"/>
      <c r="BL101" s="92"/>
      <c r="BM101" s="92"/>
    </row>
    <row r="102" spans="1:65" s="25" customFormat="1" x14ac:dyDescent="0.3">
      <c r="A102" s="88"/>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9"/>
      <c r="AI102" s="89"/>
      <c r="AJ102" s="89"/>
      <c r="AK102" s="88"/>
      <c r="AL102" s="88"/>
      <c r="AM102" s="88"/>
      <c r="AN102" s="88"/>
      <c r="AO102" s="88"/>
      <c r="AP102" s="88"/>
      <c r="AQ102" s="88"/>
      <c r="AR102" s="88"/>
      <c r="AS102" s="88"/>
      <c r="AT102" s="88"/>
      <c r="AU102" s="88"/>
      <c r="AV102" s="88"/>
      <c r="AW102" s="88"/>
      <c r="AX102" s="88"/>
      <c r="AY102" s="88"/>
      <c r="AZ102" s="90"/>
      <c r="BA102" s="90"/>
      <c r="BB102" s="90"/>
      <c r="BC102" s="90"/>
      <c r="BD102" s="88"/>
      <c r="BE102" s="88"/>
      <c r="BF102" s="88"/>
      <c r="BG102" s="88"/>
      <c r="BH102" s="88"/>
      <c r="BJ102" s="92"/>
      <c r="BK102" s="92"/>
      <c r="BL102" s="92"/>
      <c r="BM102" s="92"/>
    </row>
    <row r="103" spans="1:65" s="25" customFormat="1" x14ac:dyDescent="0.3">
      <c r="A103" s="88"/>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9"/>
      <c r="AI103" s="89"/>
      <c r="AJ103" s="89"/>
      <c r="AK103" s="88"/>
      <c r="AL103" s="88"/>
      <c r="AM103" s="88"/>
      <c r="AN103" s="88"/>
      <c r="AO103" s="88"/>
      <c r="AP103" s="88"/>
      <c r="AQ103" s="88"/>
      <c r="AR103" s="88"/>
      <c r="AS103" s="88"/>
      <c r="AT103" s="88"/>
      <c r="AU103" s="88"/>
      <c r="AV103" s="88"/>
      <c r="AW103" s="88"/>
      <c r="AX103" s="88"/>
      <c r="AY103" s="88"/>
      <c r="AZ103" s="90"/>
      <c r="BA103" s="90"/>
      <c r="BB103" s="90"/>
      <c r="BC103" s="90"/>
      <c r="BD103" s="88"/>
      <c r="BE103" s="88"/>
      <c r="BF103" s="88"/>
      <c r="BG103" s="88"/>
      <c r="BH103" s="88"/>
      <c r="BJ103" s="92"/>
      <c r="BK103" s="92"/>
      <c r="BL103" s="92"/>
      <c r="BM103" s="92"/>
    </row>
    <row r="104" spans="1:65" s="25" customFormat="1" x14ac:dyDescent="0.3">
      <c r="A104" s="88"/>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9"/>
      <c r="AI104" s="89"/>
      <c r="AJ104" s="89"/>
      <c r="AK104" s="88"/>
      <c r="AL104" s="88"/>
      <c r="AM104" s="88"/>
      <c r="AN104" s="88"/>
      <c r="AO104" s="88"/>
      <c r="AP104" s="88"/>
      <c r="AQ104" s="88"/>
      <c r="AR104" s="88"/>
      <c r="AS104" s="88"/>
      <c r="AT104" s="88"/>
      <c r="AU104" s="88"/>
      <c r="AV104" s="88"/>
      <c r="AW104" s="88"/>
      <c r="AX104" s="88"/>
      <c r="AY104" s="88"/>
      <c r="AZ104" s="90"/>
      <c r="BA104" s="90"/>
      <c r="BB104" s="90"/>
      <c r="BC104" s="90"/>
      <c r="BD104" s="88"/>
      <c r="BE104" s="88"/>
      <c r="BF104" s="88"/>
      <c r="BG104" s="88"/>
      <c r="BH104" s="88"/>
      <c r="BJ104" s="92"/>
      <c r="BK104" s="92"/>
      <c r="BL104" s="92"/>
      <c r="BM104" s="92"/>
    </row>
    <row r="105" spans="1:65" s="25" customFormat="1" x14ac:dyDescent="0.3">
      <c r="A105" s="88"/>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9"/>
      <c r="AI105" s="89"/>
      <c r="AJ105" s="89"/>
      <c r="AK105" s="88"/>
      <c r="AL105" s="88"/>
      <c r="AM105" s="88"/>
      <c r="AN105" s="88"/>
      <c r="AO105" s="88"/>
      <c r="AP105" s="88"/>
      <c r="AQ105" s="88"/>
      <c r="AR105" s="88"/>
      <c r="AS105" s="88"/>
      <c r="AT105" s="88"/>
      <c r="AU105" s="88"/>
      <c r="AV105" s="88"/>
      <c r="AW105" s="88"/>
      <c r="AX105" s="88"/>
      <c r="AY105" s="88"/>
      <c r="AZ105" s="90"/>
      <c r="BA105" s="90"/>
      <c r="BB105" s="90"/>
      <c r="BC105" s="90"/>
      <c r="BD105" s="88"/>
      <c r="BE105" s="88"/>
      <c r="BF105" s="88"/>
      <c r="BG105" s="88"/>
      <c r="BH105" s="88"/>
      <c r="BJ105" s="92"/>
      <c r="BK105" s="92"/>
      <c r="BL105" s="92"/>
      <c r="BM105" s="92"/>
    </row>
    <row r="106" spans="1:65" s="25" customFormat="1" x14ac:dyDescent="0.3">
      <c r="A106" s="88"/>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9"/>
      <c r="AI106" s="89"/>
      <c r="AJ106" s="89"/>
      <c r="AK106" s="88"/>
      <c r="AL106" s="88"/>
      <c r="AM106" s="88"/>
      <c r="AN106" s="88"/>
      <c r="AO106" s="88"/>
      <c r="AP106" s="88"/>
      <c r="AQ106" s="88"/>
      <c r="AR106" s="88"/>
      <c r="AS106" s="88"/>
      <c r="AT106" s="88"/>
      <c r="AU106" s="88"/>
      <c r="AV106" s="88"/>
      <c r="AW106" s="88"/>
      <c r="AX106" s="88"/>
      <c r="AY106" s="88"/>
      <c r="AZ106" s="90"/>
      <c r="BA106" s="90"/>
      <c r="BB106" s="90"/>
      <c r="BC106" s="90"/>
      <c r="BD106" s="88"/>
      <c r="BE106" s="88"/>
      <c r="BF106" s="88"/>
      <c r="BG106" s="88"/>
      <c r="BH106" s="88"/>
      <c r="BJ106" s="92"/>
      <c r="BK106" s="92"/>
      <c r="BL106" s="92"/>
      <c r="BM106" s="92"/>
    </row>
    <row r="107" spans="1:65" s="25" customFormat="1" x14ac:dyDescent="0.3">
      <c r="A107" s="88"/>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9"/>
      <c r="AI107" s="89"/>
      <c r="AJ107" s="89"/>
      <c r="AK107" s="88"/>
      <c r="AL107" s="88"/>
      <c r="AM107" s="88"/>
      <c r="AN107" s="88"/>
      <c r="AO107" s="88"/>
      <c r="AP107" s="88"/>
      <c r="AQ107" s="88"/>
      <c r="AR107" s="88"/>
      <c r="AS107" s="88"/>
      <c r="AT107" s="88"/>
      <c r="AU107" s="88"/>
      <c r="AV107" s="88"/>
      <c r="AW107" s="88"/>
      <c r="AX107" s="88"/>
      <c r="AY107" s="88"/>
      <c r="AZ107" s="90"/>
      <c r="BA107" s="90"/>
      <c r="BB107" s="90"/>
      <c r="BC107" s="90"/>
      <c r="BD107" s="88"/>
      <c r="BE107" s="88"/>
      <c r="BF107" s="88"/>
      <c r="BG107" s="88"/>
      <c r="BH107" s="88"/>
      <c r="BJ107" s="92"/>
      <c r="BK107" s="92"/>
      <c r="BL107" s="92"/>
      <c r="BM107" s="92"/>
    </row>
    <row r="108" spans="1:65" s="25" customFormat="1" x14ac:dyDescent="0.3">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9"/>
      <c r="AI108" s="89"/>
      <c r="AJ108" s="89"/>
      <c r="AK108" s="88"/>
      <c r="AL108" s="88"/>
      <c r="AM108" s="88"/>
      <c r="AN108" s="88"/>
      <c r="AO108" s="88"/>
      <c r="AP108" s="88"/>
      <c r="AQ108" s="88"/>
      <c r="AR108" s="88"/>
      <c r="AS108" s="88"/>
      <c r="AT108" s="88"/>
      <c r="AU108" s="88"/>
      <c r="AV108" s="88"/>
      <c r="AW108" s="88"/>
      <c r="AX108" s="88"/>
      <c r="AY108" s="88"/>
      <c r="AZ108" s="90"/>
      <c r="BA108" s="90"/>
      <c r="BB108" s="90"/>
      <c r="BC108" s="90"/>
      <c r="BD108" s="88"/>
      <c r="BE108" s="88"/>
      <c r="BF108" s="88"/>
      <c r="BG108" s="88"/>
      <c r="BH108" s="88"/>
      <c r="BJ108" s="92"/>
      <c r="BK108" s="92"/>
      <c r="BL108" s="92"/>
      <c r="BM108" s="92"/>
    </row>
    <row r="109" spans="1:65" s="25" customFormat="1" x14ac:dyDescent="0.3">
      <c r="A109" s="88"/>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9"/>
      <c r="AI109" s="89"/>
      <c r="AJ109" s="89"/>
      <c r="AK109" s="88"/>
      <c r="AL109" s="88"/>
      <c r="AM109" s="88"/>
      <c r="AN109" s="88"/>
      <c r="AO109" s="88"/>
      <c r="AP109" s="88"/>
      <c r="AQ109" s="88"/>
      <c r="AR109" s="88"/>
      <c r="AS109" s="88"/>
      <c r="AT109" s="88"/>
      <c r="AU109" s="88"/>
      <c r="AV109" s="88"/>
      <c r="AW109" s="88"/>
      <c r="AX109" s="88"/>
      <c r="AY109" s="88"/>
      <c r="AZ109" s="90"/>
      <c r="BA109" s="90"/>
      <c r="BB109" s="90"/>
      <c r="BC109" s="90"/>
      <c r="BD109" s="88"/>
      <c r="BE109" s="88"/>
      <c r="BF109" s="88"/>
      <c r="BG109" s="88"/>
      <c r="BH109" s="88"/>
      <c r="BJ109" s="92"/>
      <c r="BK109" s="92"/>
      <c r="BL109" s="92"/>
      <c r="BM109" s="92"/>
    </row>
    <row r="110" spans="1:65" s="25" customFormat="1" x14ac:dyDescent="0.3">
      <c r="A110" s="88"/>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9"/>
      <c r="AI110" s="89"/>
      <c r="AJ110" s="89"/>
      <c r="AK110" s="88"/>
      <c r="AL110" s="88"/>
      <c r="AM110" s="88"/>
      <c r="AN110" s="88"/>
      <c r="AO110" s="88"/>
      <c r="AP110" s="88"/>
      <c r="AQ110" s="88"/>
      <c r="AR110" s="88"/>
      <c r="AS110" s="88"/>
      <c r="AT110" s="88"/>
      <c r="AU110" s="88"/>
      <c r="AV110" s="88"/>
      <c r="AW110" s="88"/>
      <c r="AX110" s="88"/>
      <c r="AY110" s="88"/>
      <c r="AZ110" s="90"/>
      <c r="BA110" s="90"/>
      <c r="BB110" s="90"/>
      <c r="BC110" s="90"/>
      <c r="BD110" s="88"/>
      <c r="BE110" s="88"/>
      <c r="BF110" s="88"/>
      <c r="BG110" s="88"/>
      <c r="BH110" s="88"/>
      <c r="BJ110" s="92"/>
      <c r="BK110" s="92"/>
      <c r="BL110" s="92"/>
      <c r="BM110" s="92"/>
    </row>
    <row r="111" spans="1:65" s="25" customFormat="1" x14ac:dyDescent="0.3">
      <c r="A111" s="88"/>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9"/>
      <c r="AI111" s="89"/>
      <c r="AJ111" s="89"/>
      <c r="AK111" s="88"/>
      <c r="AL111" s="88"/>
      <c r="AM111" s="88"/>
      <c r="AN111" s="88"/>
      <c r="AO111" s="88"/>
      <c r="AP111" s="88"/>
      <c r="AQ111" s="88"/>
      <c r="AR111" s="88"/>
      <c r="AS111" s="88"/>
      <c r="AT111" s="88"/>
      <c r="AU111" s="88"/>
      <c r="AV111" s="88"/>
      <c r="AW111" s="88"/>
      <c r="AX111" s="88"/>
      <c r="AY111" s="88"/>
      <c r="AZ111" s="90"/>
      <c r="BA111" s="90"/>
      <c r="BB111" s="90"/>
      <c r="BC111" s="90"/>
      <c r="BD111" s="88"/>
      <c r="BE111" s="88"/>
      <c r="BF111" s="88"/>
      <c r="BG111" s="88"/>
      <c r="BH111" s="88"/>
      <c r="BJ111" s="92"/>
      <c r="BK111" s="92"/>
      <c r="BL111" s="92"/>
      <c r="BM111" s="92"/>
    </row>
    <row r="112" spans="1:65" s="25" customFormat="1" x14ac:dyDescent="0.3">
      <c r="A112" s="88"/>
      <c r="B112" s="88"/>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9"/>
      <c r="AI112" s="89"/>
      <c r="AJ112" s="89"/>
      <c r="AK112" s="88"/>
      <c r="AL112" s="88"/>
      <c r="AM112" s="88"/>
      <c r="AN112" s="88"/>
      <c r="AO112" s="88"/>
      <c r="AP112" s="88"/>
      <c r="AQ112" s="88"/>
      <c r="AR112" s="88"/>
      <c r="AS112" s="88"/>
      <c r="AT112" s="88"/>
      <c r="AU112" s="88"/>
      <c r="AV112" s="88"/>
      <c r="AW112" s="88"/>
      <c r="AX112" s="88"/>
      <c r="AY112" s="88"/>
      <c r="AZ112" s="90"/>
      <c r="BA112" s="90"/>
      <c r="BB112" s="90"/>
      <c r="BC112" s="90"/>
      <c r="BD112" s="88"/>
      <c r="BE112" s="88"/>
      <c r="BF112" s="88"/>
      <c r="BG112" s="88"/>
      <c r="BH112" s="88"/>
      <c r="BJ112" s="92"/>
      <c r="BK112" s="92"/>
      <c r="BL112" s="92"/>
      <c r="BM112" s="92"/>
    </row>
    <row r="113" spans="1:65" s="25" customFormat="1" x14ac:dyDescent="0.3">
      <c r="A113" s="88"/>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9"/>
      <c r="AI113" s="89"/>
      <c r="AJ113" s="89"/>
      <c r="AK113" s="88"/>
      <c r="AL113" s="88"/>
      <c r="AM113" s="88"/>
      <c r="AN113" s="88"/>
      <c r="AO113" s="88"/>
      <c r="AP113" s="88"/>
      <c r="AQ113" s="88"/>
      <c r="AR113" s="88"/>
      <c r="AS113" s="88"/>
      <c r="AT113" s="88"/>
      <c r="AU113" s="88"/>
      <c r="AV113" s="88"/>
      <c r="AW113" s="88"/>
      <c r="AX113" s="88"/>
      <c r="AY113" s="88"/>
      <c r="AZ113" s="90"/>
      <c r="BA113" s="90"/>
      <c r="BB113" s="90"/>
      <c r="BC113" s="90"/>
      <c r="BD113" s="88"/>
      <c r="BE113" s="88"/>
      <c r="BF113" s="88"/>
      <c r="BG113" s="88"/>
      <c r="BH113" s="88"/>
      <c r="BJ113" s="92"/>
      <c r="BK113" s="92"/>
      <c r="BL113" s="92"/>
      <c r="BM113" s="92"/>
    </row>
    <row r="114" spans="1:65" s="25" customFormat="1" x14ac:dyDescent="0.3">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9"/>
      <c r="AI114" s="89"/>
      <c r="AJ114" s="89"/>
      <c r="AK114" s="88"/>
      <c r="AL114" s="88"/>
      <c r="AM114" s="88"/>
      <c r="AN114" s="88"/>
      <c r="AO114" s="88"/>
      <c r="AP114" s="88"/>
      <c r="AQ114" s="88"/>
      <c r="AR114" s="88"/>
      <c r="AS114" s="88"/>
      <c r="AT114" s="88"/>
      <c r="AU114" s="88"/>
      <c r="AV114" s="88"/>
      <c r="AW114" s="88"/>
      <c r="AX114" s="88"/>
      <c r="AY114" s="88"/>
      <c r="AZ114" s="90"/>
      <c r="BA114" s="90"/>
      <c r="BB114" s="90"/>
      <c r="BC114" s="90"/>
      <c r="BD114" s="88"/>
      <c r="BE114" s="88"/>
      <c r="BF114" s="88"/>
      <c r="BG114" s="88"/>
      <c r="BH114" s="88"/>
      <c r="BJ114" s="92"/>
      <c r="BK114" s="92"/>
      <c r="BL114" s="92"/>
      <c r="BM114" s="92"/>
    </row>
    <row r="115" spans="1:65" s="25" customFormat="1" x14ac:dyDescent="0.3">
      <c r="A115" s="88"/>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9"/>
      <c r="AI115" s="89"/>
      <c r="AJ115" s="89"/>
      <c r="AK115" s="88"/>
      <c r="AL115" s="88"/>
      <c r="AM115" s="88"/>
      <c r="AN115" s="88"/>
      <c r="AO115" s="88"/>
      <c r="AP115" s="88"/>
      <c r="AQ115" s="88"/>
      <c r="AR115" s="88"/>
      <c r="AS115" s="88"/>
      <c r="AT115" s="88"/>
      <c r="AU115" s="88"/>
      <c r="AV115" s="88"/>
      <c r="AW115" s="88"/>
      <c r="AX115" s="88"/>
      <c r="AY115" s="88"/>
      <c r="AZ115" s="90"/>
      <c r="BA115" s="90"/>
      <c r="BB115" s="90"/>
      <c r="BC115" s="90"/>
      <c r="BD115" s="88"/>
      <c r="BE115" s="88"/>
      <c r="BF115" s="88"/>
      <c r="BG115" s="88"/>
      <c r="BH115" s="88"/>
      <c r="BJ115" s="92"/>
      <c r="BK115" s="92"/>
      <c r="BL115" s="92"/>
      <c r="BM115" s="92"/>
    </row>
    <row r="116" spans="1:65" s="25" customFormat="1" x14ac:dyDescent="0.3">
      <c r="A116" s="88"/>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9"/>
      <c r="AI116" s="89"/>
      <c r="AJ116" s="89"/>
      <c r="AK116" s="88"/>
      <c r="AL116" s="88"/>
      <c r="AM116" s="88"/>
      <c r="AN116" s="88"/>
      <c r="AO116" s="88"/>
      <c r="AP116" s="88"/>
      <c r="AQ116" s="88"/>
      <c r="AR116" s="88"/>
      <c r="AS116" s="88"/>
      <c r="AT116" s="88"/>
      <c r="AU116" s="88"/>
      <c r="AV116" s="88"/>
      <c r="AW116" s="88"/>
      <c r="AX116" s="88"/>
      <c r="AY116" s="88"/>
      <c r="AZ116" s="90"/>
      <c r="BA116" s="90"/>
      <c r="BB116" s="90"/>
      <c r="BC116" s="90"/>
      <c r="BD116" s="88"/>
      <c r="BE116" s="88"/>
      <c r="BF116" s="88"/>
      <c r="BG116" s="88"/>
      <c r="BH116" s="88"/>
      <c r="BJ116" s="92"/>
      <c r="BK116" s="92"/>
      <c r="BL116" s="92"/>
      <c r="BM116" s="92"/>
    </row>
    <row r="117" spans="1:65" s="25" customFormat="1" x14ac:dyDescent="0.3">
      <c r="A117" s="88"/>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9"/>
      <c r="AI117" s="89"/>
      <c r="AJ117" s="89"/>
      <c r="AK117" s="88"/>
      <c r="AL117" s="88"/>
      <c r="AM117" s="88"/>
      <c r="AN117" s="88"/>
      <c r="AO117" s="88"/>
      <c r="AP117" s="88"/>
      <c r="AQ117" s="88"/>
      <c r="AR117" s="88"/>
      <c r="AS117" s="88"/>
      <c r="AT117" s="88"/>
      <c r="AU117" s="88"/>
      <c r="AV117" s="88"/>
      <c r="AW117" s="88"/>
      <c r="AX117" s="88"/>
      <c r="AY117" s="88"/>
      <c r="AZ117" s="90"/>
      <c r="BA117" s="90"/>
      <c r="BB117" s="90"/>
      <c r="BC117" s="90"/>
      <c r="BD117" s="88"/>
      <c r="BE117" s="88"/>
      <c r="BF117" s="88"/>
      <c r="BG117" s="88"/>
      <c r="BH117" s="88"/>
      <c r="BJ117" s="92"/>
      <c r="BK117" s="92"/>
      <c r="BL117" s="92"/>
      <c r="BM117" s="92"/>
    </row>
    <row r="118" spans="1:65" s="25" customFormat="1" x14ac:dyDescent="0.3">
      <c r="A118" s="88"/>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9"/>
      <c r="AI118" s="89"/>
      <c r="AJ118" s="89"/>
      <c r="AK118" s="88"/>
      <c r="AL118" s="88"/>
      <c r="AM118" s="88"/>
      <c r="AN118" s="88"/>
      <c r="AO118" s="88"/>
      <c r="AP118" s="88"/>
      <c r="AQ118" s="88"/>
      <c r="AR118" s="88"/>
      <c r="AS118" s="88"/>
      <c r="AT118" s="88"/>
      <c r="AU118" s="88"/>
      <c r="AV118" s="88"/>
      <c r="AW118" s="88"/>
      <c r="AX118" s="88"/>
      <c r="AY118" s="88"/>
      <c r="AZ118" s="90"/>
      <c r="BA118" s="90"/>
      <c r="BB118" s="90"/>
      <c r="BC118" s="90"/>
      <c r="BD118" s="88"/>
      <c r="BE118" s="88"/>
      <c r="BF118" s="88"/>
      <c r="BG118" s="88"/>
      <c r="BH118" s="88"/>
      <c r="BJ118" s="92"/>
      <c r="BK118" s="92"/>
      <c r="BL118" s="92"/>
      <c r="BM118" s="92"/>
    </row>
    <row r="119" spans="1:65" s="25" customFormat="1" x14ac:dyDescent="0.3">
      <c r="A119" s="88"/>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9"/>
      <c r="AI119" s="89"/>
      <c r="AJ119" s="89"/>
      <c r="AK119" s="88"/>
      <c r="AL119" s="88"/>
      <c r="AM119" s="88"/>
      <c r="AN119" s="88"/>
      <c r="AO119" s="88"/>
      <c r="AP119" s="88"/>
      <c r="AQ119" s="88"/>
      <c r="AR119" s="88"/>
      <c r="AS119" s="88"/>
      <c r="AT119" s="88"/>
      <c r="AU119" s="88"/>
      <c r="AV119" s="88"/>
      <c r="AW119" s="88"/>
      <c r="AX119" s="88"/>
      <c r="AY119" s="88"/>
      <c r="AZ119" s="90"/>
      <c r="BA119" s="90"/>
      <c r="BB119" s="90"/>
      <c r="BC119" s="90"/>
      <c r="BD119" s="88"/>
      <c r="BE119" s="88"/>
      <c r="BF119" s="88"/>
      <c r="BG119" s="88"/>
      <c r="BH119" s="88"/>
      <c r="BJ119" s="92"/>
      <c r="BK119" s="92"/>
      <c r="BL119" s="92"/>
      <c r="BM119" s="92"/>
    </row>
    <row r="120" spans="1:65" s="25" customFormat="1" x14ac:dyDescent="0.3">
      <c r="A120" s="88"/>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9"/>
      <c r="AI120" s="89"/>
      <c r="AJ120" s="89"/>
      <c r="AK120" s="88"/>
      <c r="AL120" s="88"/>
      <c r="AM120" s="88"/>
      <c r="AN120" s="88"/>
      <c r="AO120" s="88"/>
      <c r="AP120" s="88"/>
      <c r="AQ120" s="88"/>
      <c r="AR120" s="88"/>
      <c r="AS120" s="88"/>
      <c r="AT120" s="88"/>
      <c r="AU120" s="88"/>
      <c r="AV120" s="88"/>
      <c r="AW120" s="88"/>
      <c r="AX120" s="88"/>
      <c r="AY120" s="88"/>
      <c r="AZ120" s="90"/>
      <c r="BA120" s="90"/>
      <c r="BB120" s="90"/>
      <c r="BC120" s="90"/>
      <c r="BD120" s="88"/>
      <c r="BE120" s="88"/>
      <c r="BF120" s="88"/>
      <c r="BG120" s="88"/>
      <c r="BH120" s="88"/>
      <c r="BJ120" s="92"/>
      <c r="BK120" s="92"/>
      <c r="BL120" s="92"/>
      <c r="BM120" s="92"/>
    </row>
    <row r="121" spans="1:65" s="25" customFormat="1" x14ac:dyDescent="0.3">
      <c r="A121" s="88"/>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9"/>
      <c r="AI121" s="89"/>
      <c r="AJ121" s="89"/>
      <c r="AK121" s="88"/>
      <c r="AL121" s="88"/>
      <c r="AM121" s="88"/>
      <c r="AN121" s="88"/>
      <c r="AO121" s="88"/>
      <c r="AP121" s="88"/>
      <c r="AQ121" s="88"/>
      <c r="AR121" s="88"/>
      <c r="AS121" s="88"/>
      <c r="AT121" s="88"/>
      <c r="AU121" s="88"/>
      <c r="AV121" s="88"/>
      <c r="AW121" s="88"/>
      <c r="AX121" s="88"/>
      <c r="AY121" s="88"/>
      <c r="AZ121" s="90"/>
      <c r="BA121" s="90"/>
      <c r="BB121" s="90"/>
      <c r="BC121" s="90"/>
      <c r="BD121" s="88"/>
      <c r="BE121" s="88"/>
      <c r="BF121" s="88"/>
      <c r="BG121" s="88"/>
      <c r="BH121" s="88"/>
      <c r="BJ121" s="92"/>
      <c r="BK121" s="92"/>
      <c r="BL121" s="92"/>
      <c r="BM121" s="92"/>
    </row>
    <row r="122" spans="1:65" s="25" customFormat="1" x14ac:dyDescent="0.3">
      <c r="A122" s="88"/>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9"/>
      <c r="AI122" s="89"/>
      <c r="AJ122" s="89"/>
      <c r="AK122" s="88"/>
      <c r="AL122" s="88"/>
      <c r="AM122" s="88"/>
      <c r="AN122" s="88"/>
      <c r="AO122" s="88"/>
      <c r="AP122" s="88"/>
      <c r="AQ122" s="88"/>
      <c r="AR122" s="88"/>
      <c r="AS122" s="88"/>
      <c r="AT122" s="88"/>
      <c r="AU122" s="88"/>
      <c r="AV122" s="88"/>
      <c r="AW122" s="88"/>
      <c r="AX122" s="88"/>
      <c r="AY122" s="88"/>
      <c r="AZ122" s="90"/>
      <c r="BA122" s="90"/>
      <c r="BB122" s="90"/>
      <c r="BC122" s="90"/>
      <c r="BD122" s="88"/>
      <c r="BE122" s="88"/>
      <c r="BF122" s="88"/>
      <c r="BG122" s="88"/>
      <c r="BH122" s="88"/>
      <c r="BJ122" s="92"/>
      <c r="BK122" s="92"/>
      <c r="BL122" s="92"/>
      <c r="BM122" s="92"/>
    </row>
    <row r="123" spans="1:65" s="25" customFormat="1" x14ac:dyDescent="0.3">
      <c r="A123" s="88"/>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9"/>
      <c r="AI123" s="89"/>
      <c r="AJ123" s="89"/>
      <c r="AK123" s="88"/>
      <c r="AL123" s="88"/>
      <c r="AM123" s="88"/>
      <c r="AN123" s="88"/>
      <c r="AO123" s="88"/>
      <c r="AP123" s="88"/>
      <c r="AQ123" s="88"/>
      <c r="AR123" s="88"/>
      <c r="AS123" s="88"/>
      <c r="AT123" s="88"/>
      <c r="AU123" s="88"/>
      <c r="AV123" s="88"/>
      <c r="AW123" s="88"/>
      <c r="AX123" s="88"/>
      <c r="AY123" s="88"/>
      <c r="AZ123" s="90"/>
      <c r="BA123" s="90"/>
      <c r="BB123" s="90"/>
      <c r="BC123" s="90"/>
      <c r="BD123" s="88"/>
      <c r="BE123" s="88"/>
      <c r="BF123" s="88"/>
      <c r="BG123" s="88"/>
      <c r="BH123" s="88"/>
      <c r="BJ123" s="92"/>
      <c r="BK123" s="92"/>
      <c r="BL123" s="92"/>
      <c r="BM123" s="92"/>
    </row>
    <row r="124" spans="1:65" s="25" customFormat="1" x14ac:dyDescent="0.3">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9"/>
      <c r="AI124" s="89"/>
      <c r="AJ124" s="89"/>
      <c r="AK124" s="88"/>
      <c r="AL124" s="88"/>
      <c r="AM124" s="88"/>
      <c r="AN124" s="88"/>
      <c r="AO124" s="88"/>
      <c r="AP124" s="88"/>
      <c r="AQ124" s="88"/>
      <c r="AR124" s="88"/>
      <c r="AS124" s="88"/>
      <c r="AT124" s="88"/>
      <c r="AU124" s="88"/>
      <c r="AV124" s="88"/>
      <c r="AW124" s="88"/>
      <c r="AX124" s="88"/>
      <c r="AY124" s="88"/>
      <c r="AZ124" s="90"/>
      <c r="BA124" s="90"/>
      <c r="BB124" s="90"/>
      <c r="BC124" s="90"/>
      <c r="BD124" s="88"/>
      <c r="BE124" s="88"/>
      <c r="BF124" s="88"/>
      <c r="BG124" s="88"/>
      <c r="BH124" s="88"/>
      <c r="BJ124" s="92"/>
      <c r="BK124" s="92"/>
      <c r="BL124" s="92"/>
      <c r="BM124" s="92"/>
    </row>
    <row r="125" spans="1:65" s="25" customFormat="1" x14ac:dyDescent="0.3">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9"/>
      <c r="AI125" s="89"/>
      <c r="AJ125" s="89"/>
      <c r="AK125" s="88"/>
      <c r="AL125" s="88"/>
      <c r="AM125" s="88"/>
      <c r="AN125" s="88"/>
      <c r="AO125" s="88"/>
      <c r="AP125" s="88"/>
      <c r="AQ125" s="88"/>
      <c r="AR125" s="88"/>
      <c r="AS125" s="88"/>
      <c r="AT125" s="88"/>
      <c r="AU125" s="88"/>
      <c r="AV125" s="88"/>
      <c r="AW125" s="88"/>
      <c r="AX125" s="88"/>
      <c r="AY125" s="88"/>
      <c r="AZ125" s="90"/>
      <c r="BA125" s="90"/>
      <c r="BB125" s="90"/>
      <c r="BC125" s="90"/>
      <c r="BD125" s="88"/>
      <c r="BE125" s="88"/>
      <c r="BF125" s="88"/>
      <c r="BG125" s="88"/>
      <c r="BH125" s="88"/>
      <c r="BJ125" s="92"/>
      <c r="BK125" s="92"/>
      <c r="BL125" s="92"/>
      <c r="BM125" s="92"/>
    </row>
    <row r="126" spans="1:65" s="25" customFormat="1" x14ac:dyDescent="0.3">
      <c r="A126" s="88"/>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9"/>
      <c r="AI126" s="89"/>
      <c r="AJ126" s="89"/>
      <c r="AK126" s="88"/>
      <c r="AL126" s="88"/>
      <c r="AM126" s="88"/>
      <c r="AN126" s="88"/>
      <c r="AO126" s="88"/>
      <c r="AP126" s="88"/>
      <c r="AQ126" s="88"/>
      <c r="AR126" s="88"/>
      <c r="AS126" s="88"/>
      <c r="AT126" s="88"/>
      <c r="AU126" s="88"/>
      <c r="AV126" s="88"/>
      <c r="AW126" s="88"/>
      <c r="AX126" s="88"/>
      <c r="AY126" s="88"/>
      <c r="AZ126" s="90"/>
      <c r="BA126" s="90"/>
      <c r="BB126" s="90"/>
      <c r="BC126" s="90"/>
      <c r="BD126" s="88"/>
      <c r="BE126" s="88"/>
      <c r="BF126" s="88"/>
      <c r="BG126" s="88"/>
      <c r="BH126" s="88"/>
      <c r="BJ126" s="92"/>
      <c r="BK126" s="92"/>
      <c r="BL126" s="92"/>
      <c r="BM126" s="92"/>
    </row>
    <row r="127" spans="1:65" s="25" customFormat="1" x14ac:dyDescent="0.3">
      <c r="A127" s="88"/>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9"/>
      <c r="AI127" s="89"/>
      <c r="AJ127" s="89"/>
      <c r="AK127" s="88"/>
      <c r="AL127" s="88"/>
      <c r="AM127" s="88"/>
      <c r="AN127" s="88"/>
      <c r="AO127" s="88"/>
      <c r="AP127" s="88"/>
      <c r="AQ127" s="88"/>
      <c r="AR127" s="88"/>
      <c r="AS127" s="88"/>
      <c r="AT127" s="88"/>
      <c r="AU127" s="88"/>
      <c r="AV127" s="88"/>
      <c r="AW127" s="88"/>
      <c r="AX127" s="88"/>
      <c r="AY127" s="88"/>
      <c r="AZ127" s="90"/>
      <c r="BA127" s="90"/>
      <c r="BB127" s="90"/>
      <c r="BC127" s="90"/>
      <c r="BD127" s="88"/>
      <c r="BE127" s="88"/>
      <c r="BF127" s="88"/>
      <c r="BG127" s="88"/>
      <c r="BH127" s="88"/>
      <c r="BJ127" s="92"/>
      <c r="BK127" s="92"/>
      <c r="BL127" s="92"/>
      <c r="BM127" s="92"/>
    </row>
    <row r="128" spans="1:65" s="25" customFormat="1" x14ac:dyDescent="0.3">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9"/>
      <c r="AI128" s="89"/>
      <c r="AJ128" s="89"/>
      <c r="AK128" s="88"/>
      <c r="AL128" s="88"/>
      <c r="AM128" s="88"/>
      <c r="AN128" s="88"/>
      <c r="AO128" s="88"/>
      <c r="AP128" s="88"/>
      <c r="AQ128" s="88"/>
      <c r="AR128" s="88"/>
      <c r="AS128" s="88"/>
      <c r="AT128" s="88"/>
      <c r="AU128" s="88"/>
      <c r="AV128" s="88"/>
      <c r="AW128" s="88"/>
      <c r="AX128" s="88"/>
      <c r="AY128" s="88"/>
      <c r="AZ128" s="90"/>
      <c r="BA128" s="90"/>
      <c r="BB128" s="90"/>
      <c r="BC128" s="90"/>
      <c r="BD128" s="88"/>
      <c r="BE128" s="88"/>
      <c r="BF128" s="88"/>
      <c r="BG128" s="88"/>
      <c r="BH128" s="88"/>
      <c r="BJ128" s="92"/>
      <c r="BK128" s="92"/>
      <c r="BL128" s="92"/>
      <c r="BM128" s="92"/>
    </row>
    <row r="129" spans="1:65" s="25" customFormat="1" x14ac:dyDescent="0.3">
      <c r="A129" s="88"/>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9"/>
      <c r="AI129" s="89"/>
      <c r="AJ129" s="89"/>
      <c r="AK129" s="88"/>
      <c r="AL129" s="88"/>
      <c r="AM129" s="88"/>
      <c r="AN129" s="88"/>
      <c r="AO129" s="88"/>
      <c r="AP129" s="88"/>
      <c r="AQ129" s="88"/>
      <c r="AR129" s="88"/>
      <c r="AS129" s="88"/>
      <c r="AT129" s="88"/>
      <c r="AU129" s="88"/>
      <c r="AV129" s="88"/>
      <c r="AW129" s="88"/>
      <c r="AX129" s="88"/>
      <c r="AY129" s="88"/>
      <c r="AZ129" s="90"/>
      <c r="BA129" s="90"/>
      <c r="BB129" s="90"/>
      <c r="BC129" s="90"/>
      <c r="BD129" s="88"/>
      <c r="BE129" s="88"/>
      <c r="BF129" s="88"/>
      <c r="BG129" s="88"/>
      <c r="BH129" s="88"/>
      <c r="BJ129" s="92"/>
      <c r="BK129" s="92"/>
      <c r="BL129" s="92"/>
      <c r="BM129" s="92"/>
    </row>
    <row r="130" spans="1:65" s="25" customFormat="1" x14ac:dyDescent="0.3">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9"/>
      <c r="AI130" s="89"/>
      <c r="AJ130" s="89"/>
      <c r="AK130" s="88"/>
      <c r="AL130" s="88"/>
      <c r="AM130" s="88"/>
      <c r="AN130" s="88"/>
      <c r="AO130" s="88"/>
      <c r="AP130" s="88"/>
      <c r="AQ130" s="88"/>
      <c r="AR130" s="88"/>
      <c r="AS130" s="88"/>
      <c r="AT130" s="88"/>
      <c r="AU130" s="88"/>
      <c r="AV130" s="88"/>
      <c r="AW130" s="88"/>
      <c r="AX130" s="88"/>
      <c r="AY130" s="88"/>
      <c r="AZ130" s="90"/>
      <c r="BA130" s="90"/>
      <c r="BB130" s="90"/>
      <c r="BC130" s="90"/>
      <c r="BD130" s="88"/>
      <c r="BE130" s="88"/>
      <c r="BF130" s="88"/>
      <c r="BG130" s="88"/>
      <c r="BH130" s="88"/>
      <c r="BJ130" s="92"/>
      <c r="BK130" s="92"/>
      <c r="BL130" s="92"/>
      <c r="BM130" s="92"/>
    </row>
    <row r="131" spans="1:65" s="25" customFormat="1" x14ac:dyDescent="0.3">
      <c r="A131" s="88"/>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9"/>
      <c r="AI131" s="89"/>
      <c r="AJ131" s="89"/>
      <c r="AK131" s="88"/>
      <c r="AL131" s="88"/>
      <c r="AM131" s="88"/>
      <c r="AN131" s="88"/>
      <c r="AO131" s="88"/>
      <c r="AP131" s="88"/>
      <c r="AQ131" s="88"/>
      <c r="AR131" s="88"/>
      <c r="AS131" s="88"/>
      <c r="AT131" s="88"/>
      <c r="AU131" s="88"/>
      <c r="AV131" s="88"/>
      <c r="AW131" s="88"/>
      <c r="AX131" s="88"/>
      <c r="AY131" s="88"/>
      <c r="AZ131" s="90"/>
      <c r="BA131" s="90"/>
      <c r="BB131" s="90"/>
      <c r="BC131" s="90"/>
      <c r="BD131" s="88"/>
      <c r="BE131" s="88"/>
      <c r="BF131" s="88"/>
      <c r="BG131" s="88"/>
      <c r="BH131" s="88"/>
      <c r="BJ131" s="92"/>
      <c r="BK131" s="92"/>
      <c r="BL131" s="92"/>
      <c r="BM131" s="92"/>
    </row>
    <row r="132" spans="1:65" s="25" customFormat="1" x14ac:dyDescent="0.3">
      <c r="A132" s="88"/>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9"/>
      <c r="AI132" s="89"/>
      <c r="AJ132" s="89"/>
      <c r="AK132" s="88"/>
      <c r="AL132" s="88"/>
      <c r="AM132" s="88"/>
      <c r="AN132" s="88"/>
      <c r="AO132" s="88"/>
      <c r="AP132" s="88"/>
      <c r="AQ132" s="88"/>
      <c r="AR132" s="88"/>
      <c r="AS132" s="88"/>
      <c r="AT132" s="88"/>
      <c r="AU132" s="88"/>
      <c r="AV132" s="88"/>
      <c r="AW132" s="88"/>
      <c r="AX132" s="88"/>
      <c r="AY132" s="88"/>
      <c r="AZ132" s="90"/>
      <c r="BA132" s="90"/>
      <c r="BB132" s="90"/>
      <c r="BC132" s="90"/>
      <c r="BD132" s="88"/>
      <c r="BE132" s="88"/>
      <c r="BF132" s="88"/>
      <c r="BG132" s="88"/>
      <c r="BH132" s="88"/>
      <c r="BJ132" s="92"/>
      <c r="BK132" s="92"/>
      <c r="BL132" s="92"/>
      <c r="BM132" s="92"/>
    </row>
    <row r="133" spans="1:65" s="25" customFormat="1" x14ac:dyDescent="0.3">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9"/>
      <c r="AI133" s="89"/>
      <c r="AJ133" s="89"/>
      <c r="AK133" s="88"/>
      <c r="AL133" s="88"/>
      <c r="AM133" s="88"/>
      <c r="AN133" s="88"/>
      <c r="AO133" s="88"/>
      <c r="AP133" s="88"/>
      <c r="AQ133" s="88"/>
      <c r="AR133" s="88"/>
      <c r="AS133" s="88"/>
      <c r="AT133" s="88"/>
      <c r="AU133" s="88"/>
      <c r="AV133" s="88"/>
      <c r="AW133" s="88"/>
      <c r="AX133" s="88"/>
      <c r="AY133" s="88"/>
      <c r="AZ133" s="90"/>
      <c r="BA133" s="90"/>
      <c r="BB133" s="90"/>
      <c r="BC133" s="90"/>
      <c r="BD133" s="88"/>
      <c r="BE133" s="88"/>
      <c r="BF133" s="88"/>
      <c r="BG133" s="88"/>
      <c r="BH133" s="88"/>
      <c r="BJ133" s="92"/>
      <c r="BK133" s="92"/>
      <c r="BL133" s="92"/>
      <c r="BM133" s="92"/>
    </row>
    <row r="134" spans="1:65" s="25" customFormat="1" x14ac:dyDescent="0.3">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9"/>
      <c r="AI134" s="89"/>
      <c r="AJ134" s="89"/>
      <c r="AK134" s="88"/>
      <c r="AL134" s="88"/>
      <c r="AM134" s="88"/>
      <c r="AN134" s="88"/>
      <c r="AO134" s="88"/>
      <c r="AP134" s="88"/>
      <c r="AQ134" s="88"/>
      <c r="AR134" s="88"/>
      <c r="AS134" s="88"/>
      <c r="AT134" s="88"/>
      <c r="AU134" s="88"/>
      <c r="AV134" s="88"/>
      <c r="AW134" s="88"/>
      <c r="AX134" s="88"/>
      <c r="AY134" s="88"/>
      <c r="AZ134" s="90"/>
      <c r="BA134" s="90"/>
      <c r="BB134" s="90"/>
      <c r="BC134" s="90"/>
      <c r="BD134" s="88"/>
      <c r="BE134" s="88"/>
      <c r="BF134" s="88"/>
      <c r="BG134" s="88"/>
      <c r="BH134" s="88"/>
      <c r="BJ134" s="92"/>
      <c r="BK134" s="92"/>
      <c r="BL134" s="92"/>
      <c r="BM134" s="92"/>
    </row>
    <row r="135" spans="1:65" s="25" customFormat="1" x14ac:dyDescent="0.3">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9"/>
      <c r="AI135" s="89"/>
      <c r="AJ135" s="89"/>
      <c r="AK135" s="88"/>
      <c r="AL135" s="88"/>
      <c r="AM135" s="88"/>
      <c r="AN135" s="88"/>
      <c r="AO135" s="88"/>
      <c r="AP135" s="88"/>
      <c r="AQ135" s="88"/>
      <c r="AR135" s="88"/>
      <c r="AS135" s="88"/>
      <c r="AT135" s="88"/>
      <c r="AU135" s="88"/>
      <c r="AV135" s="88"/>
      <c r="AW135" s="88"/>
      <c r="AX135" s="88"/>
      <c r="AY135" s="88"/>
      <c r="AZ135" s="90"/>
      <c r="BA135" s="90"/>
      <c r="BB135" s="90"/>
      <c r="BC135" s="90"/>
      <c r="BD135" s="88"/>
      <c r="BE135" s="88"/>
      <c r="BF135" s="88"/>
      <c r="BG135" s="88"/>
      <c r="BH135" s="88"/>
      <c r="BJ135" s="92"/>
      <c r="BK135" s="92"/>
      <c r="BL135" s="92"/>
      <c r="BM135" s="92"/>
    </row>
    <row r="136" spans="1:65" s="25" customFormat="1" x14ac:dyDescent="0.3">
      <c r="A136" s="88"/>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9"/>
      <c r="AI136" s="89"/>
      <c r="AJ136" s="89"/>
      <c r="AK136" s="88"/>
      <c r="AL136" s="88"/>
      <c r="AM136" s="88"/>
      <c r="AN136" s="88"/>
      <c r="AO136" s="88"/>
      <c r="AP136" s="88"/>
      <c r="AQ136" s="88"/>
      <c r="AR136" s="88"/>
      <c r="AS136" s="88"/>
      <c r="AT136" s="88"/>
      <c r="AU136" s="88"/>
      <c r="AV136" s="88"/>
      <c r="AW136" s="88"/>
      <c r="AX136" s="88"/>
      <c r="AY136" s="88"/>
      <c r="AZ136" s="90"/>
      <c r="BA136" s="90"/>
      <c r="BB136" s="90"/>
      <c r="BC136" s="90"/>
      <c r="BD136" s="88"/>
      <c r="BE136" s="88"/>
      <c r="BF136" s="88"/>
      <c r="BG136" s="88"/>
      <c r="BH136" s="88"/>
      <c r="BJ136" s="92"/>
      <c r="BK136" s="92"/>
      <c r="BL136" s="92"/>
      <c r="BM136" s="92"/>
    </row>
    <row r="137" spans="1:65" s="25" customFormat="1" x14ac:dyDescent="0.3">
      <c r="A137" s="88"/>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9"/>
      <c r="AI137" s="89"/>
      <c r="AJ137" s="89"/>
      <c r="AK137" s="88"/>
      <c r="AL137" s="88"/>
      <c r="AM137" s="88"/>
      <c r="AN137" s="88"/>
      <c r="AO137" s="88"/>
      <c r="AP137" s="88"/>
      <c r="AQ137" s="88"/>
      <c r="AR137" s="88"/>
      <c r="AS137" s="88"/>
      <c r="AT137" s="88"/>
      <c r="AU137" s="88"/>
      <c r="AV137" s="88"/>
      <c r="AW137" s="88"/>
      <c r="AX137" s="88"/>
      <c r="AY137" s="88"/>
      <c r="AZ137" s="90"/>
      <c r="BA137" s="90"/>
      <c r="BB137" s="90"/>
      <c r="BC137" s="90"/>
      <c r="BD137" s="88"/>
      <c r="BE137" s="88"/>
      <c r="BF137" s="88"/>
      <c r="BG137" s="88"/>
      <c r="BH137" s="88"/>
      <c r="BJ137" s="92"/>
      <c r="BK137" s="92"/>
      <c r="BL137" s="92"/>
      <c r="BM137" s="92"/>
    </row>
    <row r="138" spans="1:65" s="25" customFormat="1" x14ac:dyDescent="0.3">
      <c r="A138" s="88"/>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9"/>
      <c r="AI138" s="89"/>
      <c r="AJ138" s="89"/>
      <c r="AK138" s="88"/>
      <c r="AL138" s="88"/>
      <c r="AM138" s="88"/>
      <c r="AN138" s="88"/>
      <c r="AO138" s="88"/>
      <c r="AP138" s="88"/>
      <c r="AQ138" s="88"/>
      <c r="AR138" s="88"/>
      <c r="AS138" s="88"/>
      <c r="AT138" s="88"/>
      <c r="AU138" s="88"/>
      <c r="AV138" s="88"/>
      <c r="AW138" s="88"/>
      <c r="AX138" s="88"/>
      <c r="AY138" s="88"/>
      <c r="AZ138" s="90"/>
      <c r="BA138" s="90"/>
      <c r="BB138" s="90"/>
      <c r="BC138" s="90"/>
      <c r="BD138" s="88"/>
      <c r="BE138" s="88"/>
      <c r="BF138" s="88"/>
      <c r="BG138" s="88"/>
      <c r="BH138" s="88"/>
      <c r="BJ138" s="92"/>
      <c r="BK138" s="92"/>
      <c r="BL138" s="92"/>
      <c r="BM138" s="92"/>
    </row>
    <row r="139" spans="1:65" s="25" customFormat="1" x14ac:dyDescent="0.3">
      <c r="A139" s="8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9"/>
      <c r="AI139" s="89"/>
      <c r="AJ139" s="89"/>
      <c r="AK139" s="88"/>
      <c r="AL139" s="88"/>
      <c r="AM139" s="88"/>
      <c r="AN139" s="88"/>
      <c r="AO139" s="88"/>
      <c r="AP139" s="88"/>
      <c r="AQ139" s="88"/>
      <c r="AR139" s="88"/>
      <c r="AS139" s="88"/>
      <c r="AT139" s="88"/>
      <c r="AU139" s="88"/>
      <c r="AV139" s="88"/>
      <c r="AW139" s="88"/>
      <c r="AX139" s="88"/>
      <c r="AY139" s="88"/>
      <c r="AZ139" s="90"/>
      <c r="BA139" s="90"/>
      <c r="BB139" s="90"/>
      <c r="BC139" s="90"/>
      <c r="BD139" s="88"/>
      <c r="BE139" s="88"/>
      <c r="BF139" s="88"/>
      <c r="BG139" s="88"/>
      <c r="BH139" s="88"/>
      <c r="BJ139" s="92"/>
      <c r="BK139" s="92"/>
      <c r="BL139" s="92"/>
      <c r="BM139" s="92"/>
    </row>
    <row r="140" spans="1:65" s="25" customFormat="1" x14ac:dyDescent="0.3">
      <c r="A140" s="88"/>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9"/>
      <c r="AI140" s="89"/>
      <c r="AJ140" s="89"/>
      <c r="AK140" s="88"/>
      <c r="AL140" s="88"/>
      <c r="AM140" s="88"/>
      <c r="AN140" s="88"/>
      <c r="AO140" s="88"/>
      <c r="AP140" s="88"/>
      <c r="AQ140" s="88"/>
      <c r="AR140" s="88"/>
      <c r="AS140" s="88"/>
      <c r="AT140" s="88"/>
      <c r="AU140" s="88"/>
      <c r="AV140" s="88"/>
      <c r="AW140" s="88"/>
      <c r="AX140" s="88"/>
      <c r="AY140" s="88"/>
      <c r="AZ140" s="90"/>
      <c r="BA140" s="90"/>
      <c r="BB140" s="90"/>
      <c r="BC140" s="90"/>
      <c r="BD140" s="88"/>
      <c r="BE140" s="88"/>
      <c r="BF140" s="88"/>
      <c r="BG140" s="88"/>
      <c r="BH140" s="88"/>
      <c r="BJ140" s="92"/>
      <c r="BK140" s="92"/>
      <c r="BL140" s="92"/>
      <c r="BM140" s="92"/>
    </row>
    <row r="141" spans="1:65" s="25" customFormat="1" x14ac:dyDescent="0.3">
      <c r="A141" s="88"/>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9"/>
      <c r="AI141" s="89"/>
      <c r="AJ141" s="89"/>
      <c r="AK141" s="88"/>
      <c r="AL141" s="88"/>
      <c r="AM141" s="88"/>
      <c r="AN141" s="88"/>
      <c r="AO141" s="88"/>
      <c r="AP141" s="88"/>
      <c r="AQ141" s="88"/>
      <c r="AR141" s="88"/>
      <c r="AS141" s="88"/>
      <c r="AT141" s="88"/>
      <c r="AU141" s="88"/>
      <c r="AV141" s="88"/>
      <c r="AW141" s="88"/>
      <c r="AX141" s="88"/>
      <c r="AY141" s="88"/>
      <c r="AZ141" s="90"/>
      <c r="BA141" s="90"/>
      <c r="BB141" s="90"/>
      <c r="BC141" s="90"/>
      <c r="BD141" s="88"/>
      <c r="BE141" s="88"/>
      <c r="BF141" s="88"/>
      <c r="BG141" s="88"/>
      <c r="BH141" s="88"/>
      <c r="BJ141" s="92"/>
      <c r="BK141" s="92"/>
      <c r="BL141" s="92"/>
      <c r="BM141" s="92"/>
    </row>
    <row r="142" spans="1:65" s="25" customFormat="1" x14ac:dyDescent="0.3">
      <c r="A142" s="88"/>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9"/>
      <c r="AI142" s="89"/>
      <c r="AJ142" s="89"/>
      <c r="AK142" s="88"/>
      <c r="AL142" s="88"/>
      <c r="AM142" s="88"/>
      <c r="AN142" s="88"/>
      <c r="AO142" s="88"/>
      <c r="AP142" s="88"/>
      <c r="AQ142" s="88"/>
      <c r="AR142" s="88"/>
      <c r="AS142" s="88"/>
      <c r="AT142" s="88"/>
      <c r="AU142" s="88"/>
      <c r="AV142" s="88"/>
      <c r="AW142" s="88"/>
      <c r="AX142" s="88"/>
      <c r="AY142" s="88"/>
      <c r="AZ142" s="90"/>
      <c r="BA142" s="90"/>
      <c r="BB142" s="90"/>
      <c r="BC142" s="90"/>
      <c r="BD142" s="88"/>
      <c r="BE142" s="88"/>
      <c r="BF142" s="88"/>
      <c r="BG142" s="88"/>
      <c r="BH142" s="88"/>
      <c r="BJ142" s="92"/>
      <c r="BK142" s="92"/>
      <c r="BL142" s="92"/>
      <c r="BM142" s="92"/>
    </row>
    <row r="143" spans="1:65" s="25" customFormat="1" x14ac:dyDescent="0.3">
      <c r="A143" s="88"/>
      <c r="B143" s="88"/>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9"/>
      <c r="AI143" s="89"/>
      <c r="AJ143" s="89"/>
      <c r="AK143" s="88"/>
      <c r="AL143" s="88"/>
      <c r="AM143" s="88"/>
      <c r="AN143" s="88"/>
      <c r="AO143" s="88"/>
      <c r="AP143" s="88"/>
      <c r="AQ143" s="88"/>
      <c r="AR143" s="88"/>
      <c r="AS143" s="88"/>
      <c r="AT143" s="88"/>
      <c r="AU143" s="88"/>
      <c r="AV143" s="88"/>
      <c r="AW143" s="88"/>
      <c r="AX143" s="88"/>
      <c r="AY143" s="88"/>
      <c r="AZ143" s="90"/>
      <c r="BA143" s="90"/>
      <c r="BB143" s="90"/>
      <c r="BC143" s="90"/>
      <c r="BD143" s="88"/>
      <c r="BE143" s="88"/>
      <c r="BF143" s="88"/>
      <c r="BG143" s="88"/>
      <c r="BH143" s="88"/>
      <c r="BJ143" s="92"/>
      <c r="BK143" s="92"/>
      <c r="BL143" s="92"/>
      <c r="BM143" s="92"/>
    </row>
    <row r="144" spans="1:65" s="25" customFormat="1" x14ac:dyDescent="0.3">
      <c r="A144" s="88"/>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9"/>
      <c r="AI144" s="89"/>
      <c r="AJ144" s="89"/>
      <c r="AK144" s="88"/>
      <c r="AL144" s="88"/>
      <c r="AM144" s="88"/>
      <c r="AN144" s="88"/>
      <c r="AO144" s="88"/>
      <c r="AP144" s="88"/>
      <c r="AQ144" s="88"/>
      <c r="AR144" s="88"/>
      <c r="AS144" s="88"/>
      <c r="AT144" s="88"/>
      <c r="AU144" s="88"/>
      <c r="AV144" s="88"/>
      <c r="AW144" s="88"/>
      <c r="AX144" s="88"/>
      <c r="AY144" s="88"/>
      <c r="AZ144" s="90"/>
      <c r="BA144" s="90"/>
      <c r="BB144" s="90"/>
      <c r="BC144" s="90"/>
      <c r="BD144" s="88"/>
      <c r="BE144" s="88"/>
      <c r="BF144" s="88"/>
      <c r="BG144" s="88"/>
      <c r="BH144" s="88"/>
      <c r="BJ144" s="92"/>
      <c r="BK144" s="92"/>
      <c r="BL144" s="92"/>
      <c r="BM144" s="92"/>
    </row>
    <row r="145" spans="1:65" s="25" customFormat="1" x14ac:dyDescent="0.3">
      <c r="A145" s="88"/>
      <c r="B145" s="88"/>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9"/>
      <c r="AI145" s="89"/>
      <c r="AJ145" s="89"/>
      <c r="AK145" s="88"/>
      <c r="AL145" s="88"/>
      <c r="AM145" s="88"/>
      <c r="AN145" s="88"/>
      <c r="AO145" s="88"/>
      <c r="AP145" s="88"/>
      <c r="AQ145" s="88"/>
      <c r="AR145" s="88"/>
      <c r="AS145" s="88"/>
      <c r="AT145" s="88"/>
      <c r="AU145" s="88"/>
      <c r="AV145" s="88"/>
      <c r="AW145" s="88"/>
      <c r="AX145" s="88"/>
      <c r="AY145" s="88"/>
      <c r="AZ145" s="90"/>
      <c r="BA145" s="90"/>
      <c r="BB145" s="90"/>
      <c r="BC145" s="90"/>
      <c r="BD145" s="88"/>
      <c r="BE145" s="88"/>
      <c r="BF145" s="88"/>
      <c r="BG145" s="88"/>
      <c r="BH145" s="88"/>
      <c r="BJ145" s="92"/>
      <c r="BK145" s="92"/>
      <c r="BL145" s="92"/>
      <c r="BM145" s="92"/>
    </row>
    <row r="146" spans="1:65" s="25" customFormat="1" x14ac:dyDescent="0.3">
      <c r="A146" s="88"/>
      <c r="B146" s="88"/>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9"/>
      <c r="AI146" s="89"/>
      <c r="AJ146" s="89"/>
      <c r="AK146" s="88"/>
      <c r="AL146" s="88"/>
      <c r="AM146" s="88"/>
      <c r="AN146" s="88"/>
      <c r="AO146" s="88"/>
      <c r="AP146" s="88"/>
      <c r="AQ146" s="88"/>
      <c r="AR146" s="88"/>
      <c r="AS146" s="88"/>
      <c r="AT146" s="88"/>
      <c r="AU146" s="88"/>
      <c r="AV146" s="88"/>
      <c r="AW146" s="88"/>
      <c r="AX146" s="88"/>
      <c r="AY146" s="88"/>
      <c r="AZ146" s="90"/>
      <c r="BA146" s="90"/>
      <c r="BB146" s="90"/>
      <c r="BC146" s="90"/>
      <c r="BD146" s="88"/>
      <c r="BE146" s="88"/>
      <c r="BF146" s="88"/>
      <c r="BG146" s="88"/>
      <c r="BH146" s="88"/>
      <c r="BJ146" s="92"/>
      <c r="BK146" s="92"/>
      <c r="BL146" s="92"/>
      <c r="BM146" s="92"/>
    </row>
    <row r="147" spans="1:65" s="25" customFormat="1" x14ac:dyDescent="0.3">
      <c r="A147" s="88"/>
      <c r="B147" s="88"/>
      <c r="C147" s="88"/>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9"/>
      <c r="AI147" s="89"/>
      <c r="AJ147" s="89"/>
      <c r="AK147" s="88"/>
      <c r="AL147" s="88"/>
      <c r="AM147" s="88"/>
      <c r="AN147" s="88"/>
      <c r="AO147" s="88"/>
      <c r="AP147" s="88"/>
      <c r="AQ147" s="88"/>
      <c r="AR147" s="88"/>
      <c r="AS147" s="88"/>
      <c r="AT147" s="88"/>
      <c r="AU147" s="88"/>
      <c r="AV147" s="88"/>
      <c r="AW147" s="88"/>
      <c r="AX147" s="88"/>
      <c r="AY147" s="88"/>
      <c r="AZ147" s="90"/>
      <c r="BA147" s="90"/>
      <c r="BB147" s="90"/>
      <c r="BC147" s="90"/>
      <c r="BD147" s="88"/>
      <c r="BE147" s="88"/>
      <c r="BF147" s="88"/>
      <c r="BG147" s="88"/>
      <c r="BH147" s="88"/>
      <c r="BJ147" s="92"/>
      <c r="BK147" s="92"/>
      <c r="BL147" s="92"/>
      <c r="BM147" s="92"/>
    </row>
    <row r="148" spans="1:65" s="25" customFormat="1" x14ac:dyDescent="0.3">
      <c r="A148" s="88"/>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9"/>
      <c r="AI148" s="89"/>
      <c r="AJ148" s="89"/>
      <c r="AK148" s="88"/>
      <c r="AL148" s="88"/>
      <c r="AM148" s="88"/>
      <c r="AN148" s="88"/>
      <c r="AO148" s="88"/>
      <c r="AP148" s="88"/>
      <c r="AQ148" s="88"/>
      <c r="AR148" s="88"/>
      <c r="AS148" s="88"/>
      <c r="AT148" s="88"/>
      <c r="AU148" s="88"/>
      <c r="AV148" s="88"/>
      <c r="AW148" s="88"/>
      <c r="AX148" s="88"/>
      <c r="AY148" s="88"/>
      <c r="AZ148" s="90"/>
      <c r="BA148" s="90"/>
      <c r="BB148" s="90"/>
      <c r="BC148" s="90"/>
      <c r="BD148" s="88"/>
      <c r="BE148" s="88"/>
      <c r="BF148" s="88"/>
      <c r="BG148" s="88"/>
      <c r="BH148" s="88"/>
      <c r="BJ148" s="92"/>
      <c r="BK148" s="92"/>
      <c r="BL148" s="92"/>
      <c r="BM148" s="92"/>
    </row>
    <row r="149" spans="1:65" s="25" customFormat="1" x14ac:dyDescent="0.3">
      <c r="A149" s="88"/>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9"/>
      <c r="AI149" s="89"/>
      <c r="AJ149" s="89"/>
      <c r="AK149" s="88"/>
      <c r="AL149" s="88"/>
      <c r="AM149" s="88"/>
      <c r="AN149" s="88"/>
      <c r="AO149" s="88"/>
      <c r="AP149" s="88"/>
      <c r="AQ149" s="88"/>
      <c r="AR149" s="88"/>
      <c r="AS149" s="88"/>
      <c r="AT149" s="88"/>
      <c r="AU149" s="88"/>
      <c r="AV149" s="88"/>
      <c r="AW149" s="88"/>
      <c r="AX149" s="88"/>
      <c r="AY149" s="88"/>
      <c r="AZ149" s="90"/>
      <c r="BA149" s="90"/>
      <c r="BB149" s="90"/>
      <c r="BC149" s="90"/>
      <c r="BD149" s="88"/>
      <c r="BE149" s="88"/>
      <c r="BF149" s="88"/>
      <c r="BG149" s="88"/>
      <c r="BH149" s="88"/>
      <c r="BJ149" s="92"/>
      <c r="BK149" s="92"/>
      <c r="BL149" s="92"/>
      <c r="BM149" s="92"/>
    </row>
    <row r="150" spans="1:65" s="25" customFormat="1" x14ac:dyDescent="0.3">
      <c r="A150" s="88"/>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9"/>
      <c r="AI150" s="89"/>
      <c r="AJ150" s="89"/>
      <c r="AK150" s="88"/>
      <c r="AL150" s="88"/>
      <c r="AM150" s="88"/>
      <c r="AN150" s="88"/>
      <c r="AO150" s="88"/>
      <c r="AP150" s="88"/>
      <c r="AQ150" s="88"/>
      <c r="AR150" s="88"/>
      <c r="AS150" s="88"/>
      <c r="AT150" s="88"/>
      <c r="AU150" s="88"/>
      <c r="AV150" s="88"/>
      <c r="AW150" s="88"/>
      <c r="AX150" s="88"/>
      <c r="AY150" s="88"/>
      <c r="AZ150" s="90"/>
      <c r="BA150" s="90"/>
      <c r="BB150" s="90"/>
      <c r="BC150" s="90"/>
      <c r="BD150" s="88"/>
      <c r="BE150" s="88"/>
      <c r="BF150" s="88"/>
      <c r="BG150" s="88"/>
      <c r="BH150" s="88"/>
      <c r="BJ150" s="92"/>
      <c r="BK150" s="92"/>
      <c r="BL150" s="92"/>
      <c r="BM150" s="92"/>
    </row>
    <row r="151" spans="1:65" s="25" customFormat="1" x14ac:dyDescent="0.3">
      <c r="A151" s="88"/>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9"/>
      <c r="AI151" s="89"/>
      <c r="AJ151" s="89"/>
      <c r="AK151" s="88"/>
      <c r="AL151" s="88"/>
      <c r="AM151" s="88"/>
      <c r="AN151" s="88"/>
      <c r="AO151" s="88"/>
      <c r="AP151" s="88"/>
      <c r="AQ151" s="88"/>
      <c r="AR151" s="88"/>
      <c r="AS151" s="88"/>
      <c r="AT151" s="88"/>
      <c r="AU151" s="88"/>
      <c r="AV151" s="88"/>
      <c r="AW151" s="88"/>
      <c r="AX151" s="88"/>
      <c r="AY151" s="88"/>
      <c r="AZ151" s="90"/>
      <c r="BA151" s="90"/>
      <c r="BB151" s="90"/>
      <c r="BC151" s="90"/>
      <c r="BD151" s="88"/>
      <c r="BE151" s="88"/>
      <c r="BF151" s="88"/>
      <c r="BG151" s="88"/>
      <c r="BH151" s="88"/>
      <c r="BJ151" s="92"/>
      <c r="BK151" s="92"/>
      <c r="BL151" s="92"/>
      <c r="BM151" s="92"/>
    </row>
    <row r="152" spans="1:65" s="25" customFormat="1" x14ac:dyDescent="0.3">
      <c r="A152" s="88"/>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9"/>
      <c r="AI152" s="89"/>
      <c r="AJ152" s="89"/>
      <c r="AK152" s="88"/>
      <c r="AL152" s="88"/>
      <c r="AM152" s="88"/>
      <c r="AN152" s="88"/>
      <c r="AO152" s="88"/>
      <c r="AP152" s="88"/>
      <c r="AQ152" s="88"/>
      <c r="AR152" s="88"/>
      <c r="AS152" s="88"/>
      <c r="AT152" s="88"/>
      <c r="AU152" s="88"/>
      <c r="AV152" s="88"/>
      <c r="AW152" s="88"/>
      <c r="AX152" s="88"/>
      <c r="AY152" s="88"/>
      <c r="AZ152" s="90"/>
      <c r="BA152" s="90"/>
      <c r="BB152" s="90"/>
      <c r="BC152" s="90"/>
      <c r="BD152" s="88"/>
      <c r="BE152" s="88"/>
      <c r="BF152" s="88"/>
      <c r="BG152" s="88"/>
      <c r="BH152" s="88"/>
      <c r="BJ152" s="92"/>
      <c r="BK152" s="92"/>
      <c r="BL152" s="92"/>
      <c r="BM152" s="92"/>
    </row>
    <row r="153" spans="1:65" s="25" customFormat="1" x14ac:dyDescent="0.3">
      <c r="A153" s="88"/>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9"/>
      <c r="AI153" s="89"/>
      <c r="AJ153" s="89"/>
      <c r="AK153" s="88"/>
      <c r="AL153" s="88"/>
      <c r="AM153" s="88"/>
      <c r="AN153" s="88"/>
      <c r="AO153" s="88"/>
      <c r="AP153" s="88"/>
      <c r="AQ153" s="88"/>
      <c r="AR153" s="88"/>
      <c r="AS153" s="88"/>
      <c r="AT153" s="88"/>
      <c r="AU153" s="88"/>
      <c r="AV153" s="88"/>
      <c r="AW153" s="88"/>
      <c r="AX153" s="88"/>
      <c r="AY153" s="88"/>
      <c r="AZ153" s="90"/>
      <c r="BA153" s="90"/>
      <c r="BB153" s="90"/>
      <c r="BC153" s="90"/>
      <c r="BD153" s="88"/>
      <c r="BE153" s="88"/>
      <c r="BF153" s="88"/>
      <c r="BG153" s="88"/>
      <c r="BH153" s="88"/>
      <c r="BJ153" s="92"/>
      <c r="BK153" s="92"/>
      <c r="BL153" s="92"/>
      <c r="BM153" s="92"/>
    </row>
    <row r="154" spans="1:65" s="25" customFormat="1" x14ac:dyDescent="0.3">
      <c r="A154" s="88"/>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9"/>
      <c r="AI154" s="89"/>
      <c r="AJ154" s="89"/>
      <c r="AK154" s="88"/>
      <c r="AL154" s="88"/>
      <c r="AM154" s="88"/>
      <c r="AN154" s="88"/>
      <c r="AO154" s="88"/>
      <c r="AP154" s="88"/>
      <c r="AQ154" s="88"/>
      <c r="AR154" s="88"/>
      <c r="AS154" s="88"/>
      <c r="AT154" s="88"/>
      <c r="AU154" s="88"/>
      <c r="AV154" s="88"/>
      <c r="AW154" s="88"/>
      <c r="AX154" s="88"/>
      <c r="AY154" s="88"/>
      <c r="AZ154" s="90"/>
      <c r="BA154" s="90"/>
      <c r="BB154" s="90"/>
      <c r="BC154" s="90"/>
      <c r="BD154" s="88"/>
      <c r="BE154" s="88"/>
      <c r="BF154" s="88"/>
      <c r="BG154" s="88"/>
      <c r="BH154" s="88"/>
      <c r="BJ154" s="92"/>
      <c r="BK154" s="92"/>
      <c r="BL154" s="92"/>
      <c r="BM154" s="92"/>
    </row>
    <row r="155" spans="1:65" s="25" customFormat="1" x14ac:dyDescent="0.3">
      <c r="A155" s="88"/>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9"/>
      <c r="AI155" s="89"/>
      <c r="AJ155" s="89"/>
      <c r="AK155" s="88"/>
      <c r="AL155" s="88"/>
      <c r="AM155" s="88"/>
      <c r="AN155" s="88"/>
      <c r="AO155" s="88"/>
      <c r="AP155" s="88"/>
      <c r="AQ155" s="88"/>
      <c r="AR155" s="88"/>
      <c r="AS155" s="88"/>
      <c r="AT155" s="88"/>
      <c r="AU155" s="88"/>
      <c r="AV155" s="88"/>
      <c r="AW155" s="88"/>
      <c r="AX155" s="88"/>
      <c r="AY155" s="88"/>
      <c r="AZ155" s="90"/>
      <c r="BA155" s="90"/>
      <c r="BB155" s="90"/>
      <c r="BC155" s="90"/>
      <c r="BD155" s="88"/>
      <c r="BE155" s="88"/>
      <c r="BF155" s="88"/>
      <c r="BG155" s="88"/>
      <c r="BH155" s="88"/>
      <c r="BJ155" s="92"/>
      <c r="BK155" s="92"/>
      <c r="BL155" s="92"/>
      <c r="BM155" s="92"/>
    </row>
    <row r="156" spans="1:65" s="25" customFormat="1" x14ac:dyDescent="0.3">
      <c r="A156" s="88"/>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9"/>
      <c r="AI156" s="89"/>
      <c r="AJ156" s="89"/>
      <c r="AK156" s="88"/>
      <c r="AL156" s="88"/>
      <c r="AM156" s="88"/>
      <c r="AN156" s="88"/>
      <c r="AO156" s="88"/>
      <c r="AP156" s="88"/>
      <c r="AQ156" s="88"/>
      <c r="AR156" s="88"/>
      <c r="AS156" s="88"/>
      <c r="AT156" s="88"/>
      <c r="AU156" s="88"/>
      <c r="AV156" s="88"/>
      <c r="AW156" s="88"/>
      <c r="AX156" s="88"/>
      <c r="AY156" s="88"/>
      <c r="AZ156" s="90"/>
      <c r="BA156" s="90"/>
      <c r="BB156" s="90"/>
      <c r="BC156" s="90"/>
      <c r="BD156" s="88"/>
      <c r="BE156" s="88"/>
      <c r="BF156" s="88"/>
      <c r="BG156" s="88"/>
      <c r="BH156" s="88"/>
      <c r="BJ156" s="92"/>
      <c r="BK156" s="92"/>
      <c r="BL156" s="92"/>
      <c r="BM156" s="92"/>
    </row>
    <row r="157" spans="1:65" s="25" customFormat="1" x14ac:dyDescent="0.3">
      <c r="A157" s="88"/>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9"/>
      <c r="AI157" s="89"/>
      <c r="AJ157" s="89"/>
      <c r="AK157" s="88"/>
      <c r="AL157" s="88"/>
      <c r="AM157" s="88"/>
      <c r="AN157" s="88"/>
      <c r="AO157" s="88"/>
      <c r="AP157" s="88"/>
      <c r="AQ157" s="88"/>
      <c r="AR157" s="88"/>
      <c r="AS157" s="88"/>
      <c r="AT157" s="88"/>
      <c r="AU157" s="88"/>
      <c r="AV157" s="88"/>
      <c r="AW157" s="88"/>
      <c r="AX157" s="88"/>
      <c r="AY157" s="88"/>
      <c r="AZ157" s="90"/>
      <c r="BA157" s="90"/>
      <c r="BB157" s="90"/>
      <c r="BC157" s="90"/>
      <c r="BD157" s="88"/>
      <c r="BE157" s="88"/>
      <c r="BF157" s="88"/>
      <c r="BG157" s="88"/>
      <c r="BH157" s="88"/>
      <c r="BJ157" s="92"/>
      <c r="BK157" s="92"/>
      <c r="BL157" s="92"/>
      <c r="BM157" s="92"/>
    </row>
    <row r="158" spans="1:65" s="25" customFormat="1" x14ac:dyDescent="0.3">
      <c r="A158" s="88"/>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9"/>
      <c r="AI158" s="89"/>
      <c r="AJ158" s="89"/>
      <c r="AK158" s="88"/>
      <c r="AL158" s="88"/>
      <c r="AM158" s="88"/>
      <c r="AN158" s="88"/>
      <c r="AO158" s="88"/>
      <c r="AP158" s="88"/>
      <c r="AQ158" s="88"/>
      <c r="AR158" s="88"/>
      <c r="AS158" s="88"/>
      <c r="AT158" s="88"/>
      <c r="AU158" s="88"/>
      <c r="AV158" s="88"/>
      <c r="AW158" s="88"/>
      <c r="AX158" s="88"/>
      <c r="AY158" s="88"/>
      <c r="AZ158" s="90"/>
      <c r="BA158" s="90"/>
      <c r="BB158" s="90"/>
      <c r="BC158" s="90"/>
      <c r="BD158" s="88"/>
      <c r="BE158" s="88"/>
      <c r="BF158" s="88"/>
      <c r="BG158" s="88"/>
      <c r="BH158" s="88"/>
      <c r="BJ158" s="92"/>
      <c r="BK158" s="92"/>
      <c r="BL158" s="92"/>
      <c r="BM158" s="92"/>
    </row>
    <row r="159" spans="1:65" s="25" customFormat="1" x14ac:dyDescent="0.3">
      <c r="A159" s="88"/>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9"/>
      <c r="AI159" s="89"/>
      <c r="AJ159" s="89"/>
      <c r="AK159" s="88"/>
      <c r="AL159" s="88"/>
      <c r="AM159" s="88"/>
      <c r="AN159" s="88"/>
      <c r="AO159" s="88"/>
      <c r="AP159" s="88"/>
      <c r="AQ159" s="88"/>
      <c r="AR159" s="88"/>
      <c r="AS159" s="88"/>
      <c r="AT159" s="88"/>
      <c r="AU159" s="88"/>
      <c r="AV159" s="88"/>
      <c r="AW159" s="88"/>
      <c r="AX159" s="88"/>
      <c r="AY159" s="88"/>
      <c r="AZ159" s="90"/>
      <c r="BA159" s="90"/>
      <c r="BB159" s="90"/>
      <c r="BC159" s="90"/>
      <c r="BD159" s="88"/>
      <c r="BE159" s="88"/>
      <c r="BF159" s="88"/>
      <c r="BG159" s="88"/>
      <c r="BH159" s="88"/>
      <c r="BJ159" s="92"/>
      <c r="BK159" s="92"/>
      <c r="BL159" s="92"/>
      <c r="BM159" s="92"/>
    </row>
    <row r="160" spans="1:65" s="25" customFormat="1" x14ac:dyDescent="0.3">
      <c r="A160" s="88"/>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9"/>
      <c r="AI160" s="89"/>
      <c r="AJ160" s="89"/>
      <c r="AK160" s="88"/>
      <c r="AL160" s="88"/>
      <c r="AM160" s="88"/>
      <c r="AN160" s="88"/>
      <c r="AO160" s="88"/>
      <c r="AP160" s="88"/>
      <c r="AQ160" s="88"/>
      <c r="AR160" s="88"/>
      <c r="AS160" s="88"/>
      <c r="AT160" s="88"/>
      <c r="AU160" s="88"/>
      <c r="AV160" s="88"/>
      <c r="AW160" s="88"/>
      <c r="AX160" s="88"/>
      <c r="AY160" s="88"/>
      <c r="AZ160" s="90"/>
      <c r="BA160" s="90"/>
      <c r="BB160" s="90"/>
      <c r="BC160" s="90"/>
      <c r="BD160" s="88"/>
      <c r="BE160" s="88"/>
      <c r="BF160" s="88"/>
      <c r="BG160" s="88"/>
      <c r="BH160" s="88"/>
      <c r="BJ160" s="92"/>
      <c r="BK160" s="92"/>
      <c r="BL160" s="92"/>
      <c r="BM160" s="92"/>
    </row>
    <row r="161" spans="1:65" s="25" customFormat="1" x14ac:dyDescent="0.3">
      <c r="A161" s="88"/>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9"/>
      <c r="AI161" s="89"/>
      <c r="AJ161" s="89"/>
      <c r="AK161" s="88"/>
      <c r="AL161" s="88"/>
      <c r="AM161" s="88"/>
      <c r="AN161" s="88"/>
      <c r="AO161" s="88"/>
      <c r="AP161" s="88"/>
      <c r="AQ161" s="88"/>
      <c r="AR161" s="88"/>
      <c r="AS161" s="88"/>
      <c r="AT161" s="88"/>
      <c r="AU161" s="88"/>
      <c r="AV161" s="88"/>
      <c r="AW161" s="88"/>
      <c r="AX161" s="88"/>
      <c r="AY161" s="88"/>
      <c r="AZ161" s="90"/>
      <c r="BA161" s="90"/>
      <c r="BB161" s="90"/>
      <c r="BC161" s="90"/>
      <c r="BD161" s="88"/>
      <c r="BE161" s="88"/>
      <c r="BF161" s="88"/>
      <c r="BG161" s="88"/>
      <c r="BH161" s="88"/>
      <c r="BJ161" s="92"/>
      <c r="BK161" s="92"/>
      <c r="BL161" s="92"/>
      <c r="BM161" s="92"/>
    </row>
    <row r="162" spans="1:65" s="25" customFormat="1" x14ac:dyDescent="0.3">
      <c r="A162" s="88"/>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9"/>
      <c r="AI162" s="89"/>
      <c r="AJ162" s="89"/>
      <c r="AK162" s="88"/>
      <c r="AL162" s="88"/>
      <c r="AM162" s="88"/>
      <c r="AN162" s="88"/>
      <c r="AO162" s="88"/>
      <c r="AP162" s="88"/>
      <c r="AQ162" s="88"/>
      <c r="AR162" s="88"/>
      <c r="AS162" s="88"/>
      <c r="AT162" s="88"/>
      <c r="AU162" s="88"/>
      <c r="AV162" s="88"/>
      <c r="AW162" s="88"/>
      <c r="AX162" s="88"/>
      <c r="AY162" s="88"/>
      <c r="AZ162" s="90"/>
      <c r="BA162" s="90"/>
      <c r="BB162" s="90"/>
      <c r="BC162" s="90"/>
      <c r="BD162" s="88"/>
      <c r="BE162" s="88"/>
      <c r="BF162" s="88"/>
      <c r="BG162" s="88"/>
      <c r="BH162" s="88"/>
      <c r="BJ162" s="92"/>
      <c r="BK162" s="92"/>
      <c r="BL162" s="92"/>
      <c r="BM162" s="92"/>
    </row>
    <row r="163" spans="1:65" s="25" customFormat="1" x14ac:dyDescent="0.3">
      <c r="A163" s="88"/>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9"/>
      <c r="AI163" s="89"/>
      <c r="AJ163" s="89"/>
      <c r="AK163" s="88"/>
      <c r="AL163" s="88"/>
      <c r="AM163" s="88"/>
      <c r="AN163" s="88"/>
      <c r="AO163" s="88"/>
      <c r="AP163" s="88"/>
      <c r="AQ163" s="88"/>
      <c r="AR163" s="88"/>
      <c r="AS163" s="88"/>
      <c r="AT163" s="88"/>
      <c r="AU163" s="88"/>
      <c r="AV163" s="88"/>
      <c r="AW163" s="88"/>
      <c r="AX163" s="88"/>
      <c r="AY163" s="88"/>
      <c r="AZ163" s="90"/>
      <c r="BA163" s="90"/>
      <c r="BB163" s="90"/>
      <c r="BC163" s="90"/>
      <c r="BD163" s="88"/>
      <c r="BE163" s="88"/>
      <c r="BF163" s="88"/>
      <c r="BG163" s="88"/>
      <c r="BH163" s="88"/>
      <c r="BJ163" s="92"/>
      <c r="BK163" s="92"/>
      <c r="BL163" s="92"/>
      <c r="BM163" s="92"/>
    </row>
    <row r="164" spans="1:65" s="25" customFormat="1" x14ac:dyDescent="0.3">
      <c r="A164" s="88"/>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9"/>
      <c r="AI164" s="89"/>
      <c r="AJ164" s="89"/>
      <c r="AK164" s="88"/>
      <c r="AL164" s="88"/>
      <c r="AM164" s="88"/>
      <c r="AN164" s="88"/>
      <c r="AO164" s="88"/>
      <c r="AP164" s="88"/>
      <c r="AQ164" s="88"/>
      <c r="AR164" s="88"/>
      <c r="AS164" s="88"/>
      <c r="AT164" s="88"/>
      <c r="AU164" s="88"/>
      <c r="AV164" s="88"/>
      <c r="AW164" s="88"/>
      <c r="AX164" s="88"/>
      <c r="AY164" s="88"/>
      <c r="AZ164" s="90"/>
      <c r="BA164" s="90"/>
      <c r="BB164" s="90"/>
      <c r="BC164" s="90"/>
      <c r="BD164" s="88"/>
      <c r="BE164" s="88"/>
      <c r="BF164" s="88"/>
      <c r="BG164" s="88"/>
      <c r="BH164" s="88"/>
      <c r="BJ164" s="92"/>
      <c r="BK164" s="92"/>
      <c r="BL164" s="92"/>
      <c r="BM164" s="92"/>
    </row>
    <row r="165" spans="1:65" s="25" customFormat="1" x14ac:dyDescent="0.3">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9"/>
      <c r="AI165" s="89"/>
      <c r="AJ165" s="89"/>
      <c r="AK165" s="88"/>
      <c r="AL165" s="88"/>
      <c r="AM165" s="88"/>
      <c r="AN165" s="88"/>
      <c r="AO165" s="88"/>
      <c r="AP165" s="88"/>
      <c r="AQ165" s="88"/>
      <c r="AR165" s="88"/>
      <c r="AS165" s="88"/>
      <c r="AT165" s="88"/>
      <c r="AU165" s="88"/>
      <c r="AV165" s="88"/>
      <c r="AW165" s="88"/>
      <c r="AX165" s="88"/>
      <c r="AY165" s="88"/>
      <c r="AZ165" s="90"/>
      <c r="BA165" s="90"/>
      <c r="BB165" s="90"/>
      <c r="BC165" s="90"/>
      <c r="BD165" s="88"/>
      <c r="BE165" s="88"/>
      <c r="BF165" s="88"/>
      <c r="BG165" s="88"/>
      <c r="BH165" s="88"/>
      <c r="BJ165" s="92"/>
      <c r="BK165" s="92"/>
      <c r="BL165" s="92"/>
      <c r="BM165" s="92"/>
    </row>
    <row r="166" spans="1:65" s="25" customFormat="1" x14ac:dyDescent="0.3">
      <c r="A166" s="88"/>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9"/>
      <c r="AI166" s="89"/>
      <c r="AJ166" s="89"/>
      <c r="AK166" s="88"/>
      <c r="AL166" s="88"/>
      <c r="AM166" s="88"/>
      <c r="AN166" s="88"/>
      <c r="AO166" s="88"/>
      <c r="AP166" s="88"/>
      <c r="AQ166" s="88"/>
      <c r="AR166" s="88"/>
      <c r="AS166" s="88"/>
      <c r="AT166" s="88"/>
      <c r="AU166" s="88"/>
      <c r="AV166" s="88"/>
      <c r="AW166" s="88"/>
      <c r="AX166" s="88"/>
      <c r="AY166" s="88"/>
      <c r="AZ166" s="90"/>
      <c r="BA166" s="90"/>
      <c r="BB166" s="90"/>
      <c r="BC166" s="90"/>
      <c r="BD166" s="88"/>
      <c r="BE166" s="88"/>
      <c r="BF166" s="88"/>
      <c r="BG166" s="88"/>
      <c r="BH166" s="88"/>
      <c r="BJ166" s="92"/>
      <c r="BK166" s="92"/>
      <c r="BL166" s="92"/>
      <c r="BM166" s="92"/>
    </row>
    <row r="167" spans="1:65" s="25" customFormat="1" x14ac:dyDescent="0.3">
      <c r="A167" s="88"/>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9"/>
      <c r="AI167" s="89"/>
      <c r="AJ167" s="89"/>
      <c r="AK167" s="88"/>
      <c r="AL167" s="88"/>
      <c r="AM167" s="88"/>
      <c r="AN167" s="88"/>
      <c r="AO167" s="88"/>
      <c r="AP167" s="88"/>
      <c r="AQ167" s="88"/>
      <c r="AR167" s="88"/>
      <c r="AS167" s="88"/>
      <c r="AT167" s="88"/>
      <c r="AU167" s="88"/>
      <c r="AV167" s="88"/>
      <c r="AW167" s="88"/>
      <c r="AX167" s="88"/>
      <c r="AY167" s="88"/>
      <c r="AZ167" s="90"/>
      <c r="BA167" s="90"/>
      <c r="BB167" s="90"/>
      <c r="BC167" s="90"/>
      <c r="BD167" s="88"/>
      <c r="BE167" s="88"/>
      <c r="BF167" s="88"/>
      <c r="BG167" s="88"/>
      <c r="BH167" s="88"/>
      <c r="BJ167" s="92"/>
      <c r="BK167" s="92"/>
      <c r="BL167" s="92"/>
      <c r="BM167" s="92"/>
    </row>
    <row r="168" spans="1:65" s="25" customFormat="1" x14ac:dyDescent="0.3">
      <c r="A168" s="88"/>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9"/>
      <c r="AI168" s="89"/>
      <c r="AJ168" s="89"/>
      <c r="AK168" s="88"/>
      <c r="AL168" s="88"/>
      <c r="AM168" s="88"/>
      <c r="AN168" s="88"/>
      <c r="AO168" s="88"/>
      <c r="AP168" s="88"/>
      <c r="AQ168" s="88"/>
      <c r="AR168" s="88"/>
      <c r="AS168" s="88"/>
      <c r="AT168" s="88"/>
      <c r="AU168" s="88"/>
      <c r="AV168" s="88"/>
      <c r="AW168" s="88"/>
      <c r="AX168" s="88"/>
      <c r="AY168" s="88"/>
      <c r="AZ168" s="90"/>
      <c r="BA168" s="90"/>
      <c r="BB168" s="90"/>
      <c r="BC168" s="90"/>
      <c r="BD168" s="88"/>
      <c r="BE168" s="88"/>
      <c r="BF168" s="88"/>
      <c r="BG168" s="88"/>
      <c r="BH168" s="88"/>
      <c r="BJ168" s="92"/>
      <c r="BK168" s="92"/>
      <c r="BL168" s="92"/>
      <c r="BM168" s="92"/>
    </row>
    <row r="169" spans="1:65" s="25" customFormat="1" x14ac:dyDescent="0.3">
      <c r="A169" s="88"/>
      <c r="B169" s="88"/>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9"/>
      <c r="AI169" s="89"/>
      <c r="AJ169" s="89"/>
      <c r="AK169" s="88"/>
      <c r="AL169" s="88"/>
      <c r="AM169" s="88"/>
      <c r="AN169" s="88"/>
      <c r="AO169" s="88"/>
      <c r="AP169" s="88"/>
      <c r="AQ169" s="88"/>
      <c r="AR169" s="88"/>
      <c r="AS169" s="88"/>
      <c r="AT169" s="88"/>
      <c r="AU169" s="88"/>
      <c r="AV169" s="88"/>
      <c r="AW169" s="88"/>
      <c r="AX169" s="88"/>
      <c r="AY169" s="88"/>
      <c r="AZ169" s="90"/>
      <c r="BA169" s="90"/>
      <c r="BB169" s="90"/>
      <c r="BC169" s="90"/>
      <c r="BD169" s="88"/>
      <c r="BE169" s="88"/>
      <c r="BF169" s="88"/>
      <c r="BG169" s="88"/>
      <c r="BH169" s="88"/>
      <c r="BJ169" s="92"/>
      <c r="BK169" s="92"/>
      <c r="BL169" s="92"/>
      <c r="BM169" s="92"/>
    </row>
    <row r="170" spans="1:65" s="25" customFormat="1" x14ac:dyDescent="0.3">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9"/>
      <c r="AI170" s="89"/>
      <c r="AJ170" s="89"/>
      <c r="AK170" s="88"/>
      <c r="AL170" s="88"/>
      <c r="AM170" s="88"/>
      <c r="AN170" s="88"/>
      <c r="AO170" s="88"/>
      <c r="AP170" s="88"/>
      <c r="AQ170" s="88"/>
      <c r="AR170" s="88"/>
      <c r="AS170" s="88"/>
      <c r="AT170" s="88"/>
      <c r="AU170" s="88"/>
      <c r="AV170" s="88"/>
      <c r="AW170" s="88"/>
      <c r="AX170" s="88"/>
      <c r="AY170" s="88"/>
      <c r="AZ170" s="90"/>
      <c r="BA170" s="90"/>
      <c r="BB170" s="90"/>
      <c r="BC170" s="90"/>
      <c r="BD170" s="88"/>
      <c r="BE170" s="88"/>
      <c r="BF170" s="88"/>
      <c r="BG170" s="88"/>
      <c r="BH170" s="88"/>
      <c r="BJ170" s="92"/>
      <c r="BK170" s="92"/>
      <c r="BL170" s="92"/>
      <c r="BM170" s="92"/>
    </row>
    <row r="171" spans="1:65" s="25" customFormat="1" x14ac:dyDescent="0.3">
      <c r="A171" s="88"/>
      <c r="B171" s="88"/>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9"/>
      <c r="AI171" s="89"/>
      <c r="AJ171" s="89"/>
      <c r="AK171" s="88"/>
      <c r="AL171" s="88"/>
      <c r="AM171" s="88"/>
      <c r="AN171" s="88"/>
      <c r="AO171" s="88"/>
      <c r="AP171" s="88"/>
      <c r="AQ171" s="88"/>
      <c r="AR171" s="88"/>
      <c r="AS171" s="88"/>
      <c r="AT171" s="88"/>
      <c r="AU171" s="88"/>
      <c r="AV171" s="88"/>
      <c r="AW171" s="88"/>
      <c r="AX171" s="88"/>
      <c r="AY171" s="88"/>
      <c r="AZ171" s="90"/>
      <c r="BA171" s="90"/>
      <c r="BB171" s="90"/>
      <c r="BC171" s="90"/>
      <c r="BD171" s="88"/>
      <c r="BE171" s="88"/>
      <c r="BF171" s="88"/>
      <c r="BG171" s="88"/>
      <c r="BH171" s="88"/>
      <c r="BJ171" s="92"/>
      <c r="BK171" s="92"/>
      <c r="BL171" s="92"/>
      <c r="BM171" s="92"/>
    </row>
    <row r="172" spans="1:65" s="25" customFormat="1" x14ac:dyDescent="0.3">
      <c r="A172" s="88"/>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9"/>
      <c r="AI172" s="89"/>
      <c r="AJ172" s="89"/>
      <c r="AK172" s="88"/>
      <c r="AL172" s="88"/>
      <c r="AM172" s="88"/>
      <c r="AN172" s="88"/>
      <c r="AO172" s="88"/>
      <c r="AP172" s="88"/>
      <c r="AQ172" s="88"/>
      <c r="AR172" s="88"/>
      <c r="AS172" s="88"/>
      <c r="AT172" s="88"/>
      <c r="AU172" s="88"/>
      <c r="AV172" s="88"/>
      <c r="AW172" s="88"/>
      <c r="AX172" s="88"/>
      <c r="AY172" s="88"/>
      <c r="AZ172" s="90"/>
      <c r="BA172" s="90"/>
      <c r="BB172" s="90"/>
      <c r="BC172" s="90"/>
      <c r="BD172" s="88"/>
      <c r="BE172" s="88"/>
      <c r="BF172" s="88"/>
      <c r="BG172" s="88"/>
      <c r="BH172" s="88"/>
      <c r="BJ172" s="92"/>
      <c r="BK172" s="92"/>
      <c r="BL172" s="92"/>
      <c r="BM172" s="92"/>
    </row>
    <row r="173" spans="1:65" s="25" customFormat="1" x14ac:dyDescent="0.3">
      <c r="A173" s="88"/>
      <c r="B173" s="88"/>
      <c r="C173" s="88"/>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9"/>
      <c r="AI173" s="89"/>
      <c r="AJ173" s="89"/>
      <c r="AK173" s="88"/>
      <c r="AL173" s="88"/>
      <c r="AM173" s="88"/>
      <c r="AN173" s="88"/>
      <c r="AO173" s="88"/>
      <c r="AP173" s="88"/>
      <c r="AQ173" s="88"/>
      <c r="AR173" s="88"/>
      <c r="AS173" s="88"/>
      <c r="AT173" s="88"/>
      <c r="AU173" s="88"/>
      <c r="AV173" s="88"/>
      <c r="AW173" s="88"/>
      <c r="AX173" s="88"/>
      <c r="AY173" s="88"/>
      <c r="AZ173" s="90"/>
      <c r="BA173" s="90"/>
      <c r="BB173" s="90"/>
      <c r="BC173" s="90"/>
      <c r="BD173" s="88"/>
      <c r="BE173" s="88"/>
      <c r="BF173" s="88"/>
      <c r="BG173" s="88"/>
      <c r="BH173" s="88"/>
      <c r="BJ173" s="92"/>
      <c r="BK173" s="92"/>
      <c r="BL173" s="92"/>
      <c r="BM173" s="92"/>
    </row>
    <row r="174" spans="1:65" s="25" customFormat="1" x14ac:dyDescent="0.3">
      <c r="A174" s="88"/>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9"/>
      <c r="AI174" s="89"/>
      <c r="AJ174" s="89"/>
      <c r="AK174" s="88"/>
      <c r="AL174" s="88"/>
      <c r="AM174" s="88"/>
      <c r="AN174" s="88"/>
      <c r="AO174" s="88"/>
      <c r="AP174" s="88"/>
      <c r="AQ174" s="88"/>
      <c r="AR174" s="88"/>
      <c r="AS174" s="88"/>
      <c r="AT174" s="88"/>
      <c r="AU174" s="88"/>
      <c r="AV174" s="88"/>
      <c r="AW174" s="88"/>
      <c r="AX174" s="88"/>
      <c r="AY174" s="88"/>
      <c r="AZ174" s="90"/>
      <c r="BA174" s="90"/>
      <c r="BB174" s="90"/>
      <c r="BC174" s="90"/>
      <c r="BD174" s="88"/>
      <c r="BE174" s="88"/>
      <c r="BF174" s="88"/>
      <c r="BG174" s="88"/>
      <c r="BH174" s="88"/>
      <c r="BJ174" s="92"/>
      <c r="BK174" s="92"/>
      <c r="BL174" s="92"/>
      <c r="BM174" s="92"/>
    </row>
    <row r="175" spans="1:65" s="25" customFormat="1" x14ac:dyDescent="0.3">
      <c r="A175" s="88"/>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9"/>
      <c r="AI175" s="89"/>
      <c r="AJ175" s="89"/>
      <c r="AK175" s="88"/>
      <c r="AL175" s="88"/>
      <c r="AM175" s="88"/>
      <c r="AN175" s="88"/>
      <c r="AO175" s="88"/>
      <c r="AP175" s="88"/>
      <c r="AQ175" s="88"/>
      <c r="AR175" s="88"/>
      <c r="AS175" s="88"/>
      <c r="AT175" s="88"/>
      <c r="AU175" s="88"/>
      <c r="AV175" s="88"/>
      <c r="AW175" s="88"/>
      <c r="AX175" s="88"/>
      <c r="AY175" s="88"/>
      <c r="AZ175" s="90"/>
      <c r="BA175" s="90"/>
      <c r="BB175" s="90"/>
      <c r="BC175" s="90"/>
      <c r="BD175" s="88"/>
      <c r="BE175" s="88"/>
      <c r="BF175" s="88"/>
      <c r="BG175" s="88"/>
      <c r="BH175" s="88"/>
      <c r="BJ175" s="92"/>
      <c r="BK175" s="92"/>
      <c r="BL175" s="92"/>
      <c r="BM175" s="92"/>
    </row>
    <row r="176" spans="1:65" s="25" customFormat="1" x14ac:dyDescent="0.3">
      <c r="A176" s="88"/>
      <c r="B176" s="88"/>
      <c r="C176" s="88"/>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8"/>
      <c r="AB176" s="88"/>
      <c r="AC176" s="88"/>
      <c r="AD176" s="88"/>
      <c r="AE176" s="88"/>
      <c r="AF176" s="88"/>
      <c r="AG176" s="88"/>
      <c r="AH176" s="89"/>
      <c r="AI176" s="89"/>
      <c r="AJ176" s="89"/>
      <c r="AK176" s="88"/>
      <c r="AL176" s="88"/>
      <c r="AM176" s="88"/>
      <c r="AN176" s="88"/>
      <c r="AO176" s="88"/>
      <c r="AP176" s="88"/>
      <c r="AQ176" s="88"/>
      <c r="AR176" s="88"/>
      <c r="AS176" s="88"/>
      <c r="AT176" s="88"/>
      <c r="AU176" s="88"/>
      <c r="AV176" s="88"/>
      <c r="AW176" s="88"/>
      <c r="AX176" s="88"/>
      <c r="AY176" s="88"/>
      <c r="AZ176" s="90"/>
      <c r="BA176" s="90"/>
      <c r="BB176" s="90"/>
      <c r="BC176" s="90"/>
      <c r="BD176" s="88"/>
      <c r="BE176" s="88"/>
      <c r="BF176" s="88"/>
      <c r="BG176" s="88"/>
      <c r="BH176" s="88"/>
      <c r="BJ176" s="92"/>
      <c r="BK176" s="92"/>
      <c r="BL176" s="92"/>
      <c r="BM176" s="92"/>
    </row>
    <row r="177" spans="1:65" s="25" customFormat="1" x14ac:dyDescent="0.3">
      <c r="A177" s="88"/>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9"/>
      <c r="AI177" s="89"/>
      <c r="AJ177" s="89"/>
      <c r="AK177" s="88"/>
      <c r="AL177" s="88"/>
      <c r="AM177" s="88"/>
      <c r="AN177" s="88"/>
      <c r="AO177" s="88"/>
      <c r="AP177" s="88"/>
      <c r="AQ177" s="88"/>
      <c r="AR177" s="88"/>
      <c r="AS177" s="88"/>
      <c r="AT177" s="88"/>
      <c r="AU177" s="88"/>
      <c r="AV177" s="88"/>
      <c r="AW177" s="88"/>
      <c r="AX177" s="88"/>
      <c r="AY177" s="88"/>
      <c r="AZ177" s="90"/>
      <c r="BA177" s="90"/>
      <c r="BB177" s="90"/>
      <c r="BC177" s="90"/>
      <c r="BD177" s="88"/>
      <c r="BE177" s="88"/>
      <c r="BF177" s="88"/>
      <c r="BG177" s="88"/>
      <c r="BH177" s="88"/>
      <c r="BJ177" s="92"/>
      <c r="BK177" s="92"/>
      <c r="BL177" s="92"/>
      <c r="BM177" s="92"/>
    </row>
    <row r="178" spans="1:65" s="25" customFormat="1" x14ac:dyDescent="0.3">
      <c r="A178" s="88"/>
      <c r="B178" s="88"/>
      <c r="C178" s="88"/>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9"/>
      <c r="AI178" s="89"/>
      <c r="AJ178" s="89"/>
      <c r="AK178" s="88"/>
      <c r="AL178" s="88"/>
      <c r="AM178" s="88"/>
      <c r="AN178" s="88"/>
      <c r="AO178" s="88"/>
      <c r="AP178" s="88"/>
      <c r="AQ178" s="88"/>
      <c r="AR178" s="88"/>
      <c r="AS178" s="88"/>
      <c r="AT178" s="88"/>
      <c r="AU178" s="88"/>
      <c r="AV178" s="88"/>
      <c r="AW178" s="88"/>
      <c r="AX178" s="88"/>
      <c r="AY178" s="88"/>
      <c r="AZ178" s="90"/>
      <c r="BA178" s="90"/>
      <c r="BB178" s="90"/>
      <c r="BC178" s="90"/>
      <c r="BD178" s="88"/>
      <c r="BE178" s="88"/>
      <c r="BF178" s="88"/>
      <c r="BG178" s="88"/>
      <c r="BH178" s="88"/>
      <c r="BJ178" s="92"/>
      <c r="BK178" s="92"/>
      <c r="BL178" s="92"/>
      <c r="BM178" s="92"/>
    </row>
    <row r="179" spans="1:65" s="25" customFormat="1" x14ac:dyDescent="0.3">
      <c r="A179" s="88"/>
      <c r="B179" s="88"/>
      <c r="C179" s="88"/>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9"/>
      <c r="AI179" s="89"/>
      <c r="AJ179" s="89"/>
      <c r="AK179" s="88"/>
      <c r="AL179" s="88"/>
      <c r="AM179" s="88"/>
      <c r="AN179" s="88"/>
      <c r="AO179" s="88"/>
      <c r="AP179" s="88"/>
      <c r="AQ179" s="88"/>
      <c r="AR179" s="88"/>
      <c r="AS179" s="88"/>
      <c r="AT179" s="88"/>
      <c r="AU179" s="88"/>
      <c r="AV179" s="88"/>
      <c r="AW179" s="88"/>
      <c r="AX179" s="88"/>
      <c r="AY179" s="88"/>
      <c r="AZ179" s="90"/>
      <c r="BA179" s="90"/>
      <c r="BB179" s="90"/>
      <c r="BC179" s="90"/>
      <c r="BD179" s="88"/>
      <c r="BE179" s="88"/>
      <c r="BF179" s="88"/>
      <c r="BG179" s="88"/>
      <c r="BH179" s="88"/>
      <c r="BJ179" s="92"/>
      <c r="BK179" s="92"/>
      <c r="BL179" s="92"/>
      <c r="BM179" s="92"/>
    </row>
    <row r="180" spans="1:65" s="25" customFormat="1" x14ac:dyDescent="0.3">
      <c r="A180" s="88"/>
      <c r="B180" s="88"/>
      <c r="C180" s="88"/>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9"/>
      <c r="AI180" s="89"/>
      <c r="AJ180" s="89"/>
      <c r="AK180" s="88"/>
      <c r="AL180" s="88"/>
      <c r="AM180" s="88"/>
      <c r="AN180" s="88"/>
      <c r="AO180" s="88"/>
      <c r="AP180" s="88"/>
      <c r="AQ180" s="88"/>
      <c r="AR180" s="88"/>
      <c r="AS180" s="88"/>
      <c r="AT180" s="88"/>
      <c r="AU180" s="88"/>
      <c r="AV180" s="88"/>
      <c r="AW180" s="88"/>
      <c r="AX180" s="88"/>
      <c r="AY180" s="88"/>
      <c r="AZ180" s="90"/>
      <c r="BA180" s="90"/>
      <c r="BB180" s="90"/>
      <c r="BC180" s="90"/>
      <c r="BD180" s="88"/>
      <c r="BE180" s="88"/>
      <c r="BF180" s="88"/>
      <c r="BG180" s="88"/>
      <c r="BH180" s="88"/>
      <c r="BJ180" s="92"/>
      <c r="BK180" s="92"/>
      <c r="BL180" s="92"/>
      <c r="BM180" s="92"/>
    </row>
    <row r="181" spans="1:65" s="25" customFormat="1" x14ac:dyDescent="0.3">
      <c r="A181" s="88"/>
      <c r="B181" s="88"/>
      <c r="C181" s="88"/>
      <c r="D181" s="88"/>
      <c r="E181" s="88"/>
      <c r="F181" s="88"/>
      <c r="G181" s="88"/>
      <c r="H181" s="88"/>
      <c r="I181" s="88"/>
      <c r="J181" s="88"/>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9"/>
      <c r="AI181" s="89"/>
      <c r="AJ181" s="89"/>
      <c r="AK181" s="88"/>
      <c r="AL181" s="88"/>
      <c r="AM181" s="88"/>
      <c r="AN181" s="88"/>
      <c r="AO181" s="88"/>
      <c r="AP181" s="88"/>
      <c r="AQ181" s="88"/>
      <c r="AR181" s="88"/>
      <c r="AS181" s="88"/>
      <c r="AT181" s="88"/>
      <c r="AU181" s="88"/>
      <c r="AV181" s="88"/>
      <c r="AW181" s="88"/>
      <c r="AX181" s="88"/>
      <c r="AY181" s="88"/>
      <c r="AZ181" s="90"/>
      <c r="BA181" s="90"/>
      <c r="BB181" s="90"/>
      <c r="BC181" s="90"/>
      <c r="BD181" s="88"/>
      <c r="BE181" s="88"/>
      <c r="BF181" s="88"/>
      <c r="BG181" s="88"/>
      <c r="BH181" s="88"/>
      <c r="BJ181" s="92"/>
      <c r="BK181" s="92"/>
      <c r="BL181" s="92"/>
      <c r="BM181" s="92"/>
    </row>
  </sheetData>
  <mergeCells count="462">
    <mergeCell ref="AZ14:BA14"/>
    <mergeCell ref="BB12:BC13"/>
    <mergeCell ref="BB14:BC14"/>
    <mergeCell ref="BE12:BF13"/>
    <mergeCell ref="BE14:BF14"/>
    <mergeCell ref="BG12:BH13"/>
    <mergeCell ref="BG14:BH14"/>
    <mergeCell ref="AM14:AN14"/>
    <mergeCell ref="AP12:AQ13"/>
    <mergeCell ref="AP14:AQ14"/>
    <mergeCell ref="AR12:AS13"/>
    <mergeCell ref="AR14:AS14"/>
    <mergeCell ref="AU12:AV13"/>
    <mergeCell ref="AU14:AV14"/>
    <mergeCell ref="AW12:AX13"/>
    <mergeCell ref="AW14:AX14"/>
    <mergeCell ref="AA14:AB14"/>
    <mergeCell ref="AC12:AD13"/>
    <mergeCell ref="AC14:AD14"/>
    <mergeCell ref="AF12:AG13"/>
    <mergeCell ref="AF14:AG14"/>
    <mergeCell ref="AH12:AI13"/>
    <mergeCell ref="AH14:AI14"/>
    <mergeCell ref="AK12:AL13"/>
    <mergeCell ref="AK14:AL14"/>
    <mergeCell ref="N14:O14"/>
    <mergeCell ref="Q12:R13"/>
    <mergeCell ref="Q14:R14"/>
    <mergeCell ref="S12:T13"/>
    <mergeCell ref="S14:T14"/>
    <mergeCell ref="V12:W13"/>
    <mergeCell ref="V14:W14"/>
    <mergeCell ref="X12:Y13"/>
    <mergeCell ref="X14:Y14"/>
    <mergeCell ref="B14:C14"/>
    <mergeCell ref="D12:E13"/>
    <mergeCell ref="D14:E14"/>
    <mergeCell ref="G12:H13"/>
    <mergeCell ref="G14:H14"/>
    <mergeCell ref="I12:J13"/>
    <mergeCell ref="I14:J14"/>
    <mergeCell ref="L12:M13"/>
    <mergeCell ref="L14:M14"/>
    <mergeCell ref="L43:M43"/>
    <mergeCell ref="L44:M44"/>
    <mergeCell ref="L45:M45"/>
    <mergeCell ref="AK54:AN54"/>
    <mergeCell ref="AP54:AS54"/>
    <mergeCell ref="AU54:AX54"/>
    <mergeCell ref="AZ54:BC54"/>
    <mergeCell ref="BE54:BH54"/>
    <mergeCell ref="A63:L63"/>
    <mergeCell ref="BE52:BH52"/>
    <mergeCell ref="B53:E53"/>
    <mergeCell ref="G53:J53"/>
    <mergeCell ref="L53:O53"/>
    <mergeCell ref="Q53:T53"/>
    <mergeCell ref="V53:Y53"/>
    <mergeCell ref="AA53:AD53"/>
    <mergeCell ref="AF53:AI53"/>
    <mergeCell ref="AK53:AN53"/>
    <mergeCell ref="AP53:AS53"/>
    <mergeCell ref="AA52:AD52"/>
    <mergeCell ref="AF52:AI52"/>
    <mergeCell ref="AK52:AN52"/>
    <mergeCell ref="AP52:AS52"/>
    <mergeCell ref="AU52:AX52"/>
    <mergeCell ref="B54:E54"/>
    <mergeCell ref="G54:J54"/>
    <mergeCell ref="L54:O54"/>
    <mergeCell ref="Q54:T54"/>
    <mergeCell ref="V54:Y54"/>
    <mergeCell ref="AA54:AD54"/>
    <mergeCell ref="AF54:AI54"/>
    <mergeCell ref="AU51:AX51"/>
    <mergeCell ref="AZ51:BC51"/>
    <mergeCell ref="BE51:BH51"/>
    <mergeCell ref="B52:E52"/>
    <mergeCell ref="G52:J52"/>
    <mergeCell ref="L52:O52"/>
    <mergeCell ref="Q52:T52"/>
    <mergeCell ref="V52:Y52"/>
    <mergeCell ref="AU53:AX53"/>
    <mergeCell ref="AZ53:BC53"/>
    <mergeCell ref="BE53:BH53"/>
    <mergeCell ref="B51:E51"/>
    <mergeCell ref="G51:J51"/>
    <mergeCell ref="L51:O51"/>
    <mergeCell ref="Q51:T51"/>
    <mergeCell ref="V51:Y51"/>
    <mergeCell ref="AA51:AD51"/>
    <mergeCell ref="AF51:AI51"/>
    <mergeCell ref="AK51:AN51"/>
    <mergeCell ref="AP51:AS51"/>
    <mergeCell ref="AZ52:BC52"/>
    <mergeCell ref="B49:E49"/>
    <mergeCell ref="G49:J49"/>
    <mergeCell ref="L49:O49"/>
    <mergeCell ref="Q49:T49"/>
    <mergeCell ref="V49:Y49"/>
    <mergeCell ref="BE49:BH49"/>
    <mergeCell ref="B50:E50"/>
    <mergeCell ref="G50:J50"/>
    <mergeCell ref="L50:O50"/>
    <mergeCell ref="Q50:T50"/>
    <mergeCell ref="V50:Y50"/>
    <mergeCell ref="AA50:AD50"/>
    <mergeCell ref="AF50:AI50"/>
    <mergeCell ref="AK50:AN50"/>
    <mergeCell ref="AP50:AS50"/>
    <mergeCell ref="AA49:AD49"/>
    <mergeCell ref="AF49:AI49"/>
    <mergeCell ref="AK49:AN49"/>
    <mergeCell ref="AP49:AS49"/>
    <mergeCell ref="AU49:AX49"/>
    <mergeCell ref="AZ49:BC49"/>
    <mergeCell ref="AU50:AX50"/>
    <mergeCell ref="AZ50:BC50"/>
    <mergeCell ref="BE50:BH50"/>
    <mergeCell ref="AU47:AX47"/>
    <mergeCell ref="AZ47:BC47"/>
    <mergeCell ref="BE47:BH47"/>
    <mergeCell ref="B48:E48"/>
    <mergeCell ref="G48:J48"/>
    <mergeCell ref="L48:O48"/>
    <mergeCell ref="Q48:T48"/>
    <mergeCell ref="V48:Y48"/>
    <mergeCell ref="AA48:AD48"/>
    <mergeCell ref="AF48:AI48"/>
    <mergeCell ref="AK48:AN48"/>
    <mergeCell ref="AP48:AS48"/>
    <mergeCell ref="AU48:AX48"/>
    <mergeCell ref="AZ48:BC48"/>
    <mergeCell ref="BE48:BH48"/>
    <mergeCell ref="B47:E47"/>
    <mergeCell ref="G47:J47"/>
    <mergeCell ref="L47:O47"/>
    <mergeCell ref="Q47:T47"/>
    <mergeCell ref="V47:Y47"/>
    <mergeCell ref="AA47:AD47"/>
    <mergeCell ref="AF47:AI47"/>
    <mergeCell ref="AK47:AN47"/>
    <mergeCell ref="AP47:AS47"/>
    <mergeCell ref="AA45:AB45"/>
    <mergeCell ref="AF45:AG45"/>
    <mergeCell ref="BE46:BG46"/>
    <mergeCell ref="AA46:AC46"/>
    <mergeCell ref="AF46:AH46"/>
    <mergeCell ref="AK46:AM46"/>
    <mergeCell ref="AP46:AR46"/>
    <mergeCell ref="AU46:AW46"/>
    <mergeCell ref="AZ46:BB46"/>
    <mergeCell ref="B46:D46"/>
    <mergeCell ref="G46:I46"/>
    <mergeCell ref="L46:N46"/>
    <mergeCell ref="Q46:S46"/>
    <mergeCell ref="V46:X46"/>
    <mergeCell ref="B45:C45"/>
    <mergeCell ref="G45:H45"/>
    <mergeCell ref="Q45:R45"/>
    <mergeCell ref="V45:W45"/>
    <mergeCell ref="AU43:AV43"/>
    <mergeCell ref="AZ43:BA43"/>
    <mergeCell ref="BE43:BF43"/>
    <mergeCell ref="AF43:AG43"/>
    <mergeCell ref="AK45:AL45"/>
    <mergeCell ref="AP45:AQ45"/>
    <mergeCell ref="AU45:AV45"/>
    <mergeCell ref="AZ45:BA45"/>
    <mergeCell ref="BE45:BF45"/>
    <mergeCell ref="BE42:BF42"/>
    <mergeCell ref="AK41:AL41"/>
    <mergeCell ref="AP41:AQ41"/>
    <mergeCell ref="AU41:AV41"/>
    <mergeCell ref="AZ41:BA41"/>
    <mergeCell ref="BE41:BF41"/>
    <mergeCell ref="B44:C44"/>
    <mergeCell ref="G44:H44"/>
    <mergeCell ref="Q44:R44"/>
    <mergeCell ref="V44:W44"/>
    <mergeCell ref="AA44:AB44"/>
    <mergeCell ref="B43:C43"/>
    <mergeCell ref="G43:H43"/>
    <mergeCell ref="Q43:R43"/>
    <mergeCell ref="V43:W43"/>
    <mergeCell ref="AA43:AB43"/>
    <mergeCell ref="AF44:AG44"/>
    <mergeCell ref="AK44:AL44"/>
    <mergeCell ref="AP44:AQ44"/>
    <mergeCell ref="AU44:AV44"/>
    <mergeCell ref="AZ44:BA44"/>
    <mergeCell ref="BE44:BF44"/>
    <mergeCell ref="AK43:AL43"/>
    <mergeCell ref="AP43:AQ43"/>
    <mergeCell ref="BE40:BF40"/>
    <mergeCell ref="B41:C41"/>
    <mergeCell ref="G41:H41"/>
    <mergeCell ref="Q41:R41"/>
    <mergeCell ref="V41:W41"/>
    <mergeCell ref="AA41:AB41"/>
    <mergeCell ref="AF41:AG41"/>
    <mergeCell ref="B40:C40"/>
    <mergeCell ref="G40:H40"/>
    <mergeCell ref="Q40:R40"/>
    <mergeCell ref="V40:W40"/>
    <mergeCell ref="AA40:AB40"/>
    <mergeCell ref="AF40:AG40"/>
    <mergeCell ref="AK40:AL40"/>
    <mergeCell ref="L40:M40"/>
    <mergeCell ref="L41:M41"/>
    <mergeCell ref="AZ40:BA40"/>
    <mergeCell ref="BE38:BF38"/>
    <mergeCell ref="B39:C39"/>
    <mergeCell ref="G39:H39"/>
    <mergeCell ref="Q39:R39"/>
    <mergeCell ref="V39:W39"/>
    <mergeCell ref="AA39:AB39"/>
    <mergeCell ref="AF39:AG39"/>
    <mergeCell ref="AK39:AL39"/>
    <mergeCell ref="AP39:AQ39"/>
    <mergeCell ref="AU39:AV39"/>
    <mergeCell ref="AZ39:BA39"/>
    <mergeCell ref="BE39:BF39"/>
    <mergeCell ref="AP38:AQ38"/>
    <mergeCell ref="AU38:AV38"/>
    <mergeCell ref="L37:M37"/>
    <mergeCell ref="L38:M38"/>
    <mergeCell ref="L39:M39"/>
    <mergeCell ref="AZ37:BA37"/>
    <mergeCell ref="AZ38:BA38"/>
    <mergeCell ref="AF36:AG36"/>
    <mergeCell ref="AK36:AL36"/>
    <mergeCell ref="AP36:AQ36"/>
    <mergeCell ref="AU36:AV36"/>
    <mergeCell ref="AZ36:BA36"/>
    <mergeCell ref="AK37:AL37"/>
    <mergeCell ref="AP37:AQ37"/>
    <mergeCell ref="AU37:AV37"/>
    <mergeCell ref="B42:C42"/>
    <mergeCell ref="G42:H42"/>
    <mergeCell ref="Q42:R42"/>
    <mergeCell ref="V42:W42"/>
    <mergeCell ref="AA42:AB42"/>
    <mergeCell ref="AF42:AG42"/>
    <mergeCell ref="AK42:AL42"/>
    <mergeCell ref="AP40:AQ40"/>
    <mergeCell ref="AU40:AV40"/>
    <mergeCell ref="AP42:AQ42"/>
    <mergeCell ref="AU42:AV42"/>
    <mergeCell ref="AZ42:BA42"/>
    <mergeCell ref="L36:M36"/>
    <mergeCell ref="L42:M42"/>
    <mergeCell ref="BE36:BF36"/>
    <mergeCell ref="A36:A45"/>
    <mergeCell ref="B36:C36"/>
    <mergeCell ref="G36:H36"/>
    <mergeCell ref="Q36:R36"/>
    <mergeCell ref="V36:W36"/>
    <mergeCell ref="AA36:AB36"/>
    <mergeCell ref="B37:C37"/>
    <mergeCell ref="G37:H37"/>
    <mergeCell ref="Q37:R37"/>
    <mergeCell ref="V37:W37"/>
    <mergeCell ref="BE37:BF37"/>
    <mergeCell ref="B38:C38"/>
    <mergeCell ref="G38:H38"/>
    <mergeCell ref="Q38:R38"/>
    <mergeCell ref="V38:W38"/>
    <mergeCell ref="AA38:AB38"/>
    <mergeCell ref="AF38:AG38"/>
    <mergeCell ref="AK38:AL38"/>
    <mergeCell ref="AA37:AB37"/>
    <mergeCell ref="AF37:AG37"/>
    <mergeCell ref="AF35:AG35"/>
    <mergeCell ref="AK35:AL35"/>
    <mergeCell ref="AP35:AQ35"/>
    <mergeCell ref="AU35:AV35"/>
    <mergeCell ref="AZ35:BA35"/>
    <mergeCell ref="BE35:BF35"/>
    <mergeCell ref="B35:C35"/>
    <mergeCell ref="G35:H35"/>
    <mergeCell ref="L35:M35"/>
    <mergeCell ref="Q35:R35"/>
    <mergeCell ref="V35:W35"/>
    <mergeCell ref="AA35:AB35"/>
    <mergeCell ref="AF25:AI25"/>
    <mergeCell ref="AK25:AN25"/>
    <mergeCell ref="AP25:AS25"/>
    <mergeCell ref="AU25:AX25"/>
    <mergeCell ref="AZ25:BC25"/>
    <mergeCell ref="BE25:BH25"/>
    <mergeCell ref="B25:E25"/>
    <mergeCell ref="G25:J25"/>
    <mergeCell ref="L25:O25"/>
    <mergeCell ref="Q25:T25"/>
    <mergeCell ref="V25:Y25"/>
    <mergeCell ref="AA25:AD25"/>
    <mergeCell ref="AU15:AX15"/>
    <mergeCell ref="AZ15:BC15"/>
    <mergeCell ref="BE15:BH15"/>
    <mergeCell ref="A15:A16"/>
    <mergeCell ref="B15:E15"/>
    <mergeCell ref="G15:J15"/>
    <mergeCell ref="L15:O15"/>
    <mergeCell ref="Q15:T15"/>
    <mergeCell ref="V15:Y15"/>
    <mergeCell ref="AA15:AD15"/>
    <mergeCell ref="AF15:AI15"/>
    <mergeCell ref="AK15:AN15"/>
    <mergeCell ref="AP15:AS15"/>
    <mergeCell ref="A12:A13"/>
    <mergeCell ref="AU11:AX11"/>
    <mergeCell ref="AZ11:BC11"/>
    <mergeCell ref="BE11:BH11"/>
    <mergeCell ref="B11:E11"/>
    <mergeCell ref="G11:J11"/>
    <mergeCell ref="L11:O11"/>
    <mergeCell ref="Q11:T11"/>
    <mergeCell ref="V11:Y11"/>
    <mergeCell ref="AA11:AD11"/>
    <mergeCell ref="B12:C13"/>
    <mergeCell ref="N12:O13"/>
    <mergeCell ref="AA12:AB13"/>
    <mergeCell ref="AM12:AN13"/>
    <mergeCell ref="AZ12:BA13"/>
    <mergeCell ref="B10:E10"/>
    <mergeCell ref="G10:J10"/>
    <mergeCell ref="L10:O10"/>
    <mergeCell ref="Q10:T10"/>
    <mergeCell ref="V10:Y10"/>
    <mergeCell ref="AA10:AD10"/>
    <mergeCell ref="AF11:AI11"/>
    <mergeCell ref="AK11:AN11"/>
    <mergeCell ref="AP11:AS11"/>
    <mergeCell ref="AF10:AI10"/>
    <mergeCell ref="AK10:AN10"/>
    <mergeCell ref="AP10:AS10"/>
    <mergeCell ref="AU10:AX10"/>
    <mergeCell ref="AZ10:BC10"/>
    <mergeCell ref="BE10:BH10"/>
    <mergeCell ref="AK7:AN7"/>
    <mergeCell ref="AP7:AS7"/>
    <mergeCell ref="AK9:AN9"/>
    <mergeCell ref="AP9:AS9"/>
    <mergeCell ref="AU9:AX9"/>
    <mergeCell ref="AZ9:BC9"/>
    <mergeCell ref="BE9:BH9"/>
    <mergeCell ref="AU7:AX7"/>
    <mergeCell ref="AU8:AX8"/>
    <mergeCell ref="AZ7:BC7"/>
    <mergeCell ref="AZ8:BC8"/>
    <mergeCell ref="BE7:BH7"/>
    <mergeCell ref="BE8:BH8"/>
    <mergeCell ref="AF8:AI8"/>
    <mergeCell ref="AK8:AN8"/>
    <mergeCell ref="AP8:AS8"/>
    <mergeCell ref="B7:E7"/>
    <mergeCell ref="G7:J7"/>
    <mergeCell ref="L7:O7"/>
    <mergeCell ref="Q7:T7"/>
    <mergeCell ref="V7:Y7"/>
    <mergeCell ref="AA7:AD7"/>
    <mergeCell ref="AF7:AI7"/>
    <mergeCell ref="B9:E9"/>
    <mergeCell ref="G9:J9"/>
    <mergeCell ref="L9:O9"/>
    <mergeCell ref="Q9:T9"/>
    <mergeCell ref="V9:Y9"/>
    <mergeCell ref="AA9:AD9"/>
    <mergeCell ref="B8:E8"/>
    <mergeCell ref="G8:J8"/>
    <mergeCell ref="L8:O8"/>
    <mergeCell ref="Q8:T8"/>
    <mergeCell ref="V8:Y8"/>
    <mergeCell ref="AA8:AD8"/>
    <mergeCell ref="AF9:AI9"/>
    <mergeCell ref="B5:E5"/>
    <mergeCell ref="G5:J5"/>
    <mergeCell ref="L5:O5"/>
    <mergeCell ref="Q5:T5"/>
    <mergeCell ref="V5:Y5"/>
    <mergeCell ref="BE5:BH5"/>
    <mergeCell ref="B6:E6"/>
    <mergeCell ref="G6:J6"/>
    <mergeCell ref="L6:O6"/>
    <mergeCell ref="Q6:T6"/>
    <mergeCell ref="V6:Y6"/>
    <mergeCell ref="AA6:AD6"/>
    <mergeCell ref="AF6:AI6"/>
    <mergeCell ref="AK6:AN6"/>
    <mergeCell ref="AP6:AS6"/>
    <mergeCell ref="AA5:AD5"/>
    <mergeCell ref="AF5:AI5"/>
    <mergeCell ref="AK5:AN5"/>
    <mergeCell ref="AP5:AS5"/>
    <mergeCell ref="AU5:AX5"/>
    <mergeCell ref="AZ5:BC5"/>
    <mergeCell ref="AU6:AX6"/>
    <mergeCell ref="AZ6:BC6"/>
    <mergeCell ref="BE6:BH6"/>
    <mergeCell ref="A3:A4"/>
    <mergeCell ref="B3:E4"/>
    <mergeCell ref="G3:J4"/>
    <mergeCell ref="L3:O4"/>
    <mergeCell ref="Q3:T4"/>
    <mergeCell ref="V3:Y4"/>
    <mergeCell ref="AA3:AD4"/>
    <mergeCell ref="AF3:AI4"/>
    <mergeCell ref="AK3:AN4"/>
    <mergeCell ref="AP3:AS4"/>
    <mergeCell ref="AU3:AX4"/>
    <mergeCell ref="AZ3:BC4"/>
    <mergeCell ref="BE3:BH4"/>
    <mergeCell ref="A2:BM2"/>
    <mergeCell ref="A1:BM1"/>
    <mergeCell ref="AU56:AX56"/>
    <mergeCell ref="AZ56:BC56"/>
    <mergeCell ref="BE56:BH56"/>
    <mergeCell ref="B56:E56"/>
    <mergeCell ref="G56:J56"/>
    <mergeCell ref="L56:O56"/>
    <mergeCell ref="Q56:T56"/>
    <mergeCell ref="V56:Y56"/>
    <mergeCell ref="AA56:AD56"/>
    <mergeCell ref="AF56:AI56"/>
    <mergeCell ref="AK56:AN56"/>
    <mergeCell ref="AP56:AS56"/>
    <mergeCell ref="BJ14:BK14"/>
    <mergeCell ref="BL14:BM14"/>
    <mergeCell ref="BJ15:BM15"/>
    <mergeCell ref="BJ25:BM25"/>
    <mergeCell ref="BJ35:BK35"/>
    <mergeCell ref="BJ36:BK36"/>
    <mergeCell ref="BJ37:BK37"/>
    <mergeCell ref="BJ39:BK39"/>
    <mergeCell ref="BJ3:BM4"/>
    <mergeCell ref="BJ5:BM5"/>
    <mergeCell ref="BJ6:BM6"/>
    <mergeCell ref="BJ7:BM7"/>
    <mergeCell ref="BJ8:BM8"/>
    <mergeCell ref="BJ9:BM9"/>
    <mergeCell ref="BJ10:BM10"/>
    <mergeCell ref="BJ11:BM11"/>
    <mergeCell ref="BJ12:BK13"/>
    <mergeCell ref="BL12:BM13"/>
    <mergeCell ref="BJ49:BM49"/>
    <mergeCell ref="BJ50:BM50"/>
    <mergeCell ref="BJ51:BM51"/>
    <mergeCell ref="BJ52:BM52"/>
    <mergeCell ref="BJ53:BM53"/>
    <mergeCell ref="BJ54:BM54"/>
    <mergeCell ref="BJ56:BM56"/>
    <mergeCell ref="BJ38:BK38"/>
    <mergeCell ref="BJ40:BK40"/>
    <mergeCell ref="BJ41:BK41"/>
    <mergeCell ref="BJ42:BK42"/>
    <mergeCell ref="BJ43:BK43"/>
    <mergeCell ref="BJ44:BK44"/>
    <mergeCell ref="BJ45:BK45"/>
    <mergeCell ref="BJ46:BL46"/>
    <mergeCell ref="BJ47:BM47"/>
    <mergeCell ref="BJ48:BM48"/>
  </mergeCells>
  <pageMargins left="0.7" right="0.7" top="0.75" bottom="0.75" header="0.3" footer="0.3"/>
  <pageSetup paperSize="8" scale="61" fitToWidth="0" orientation="landscape" r:id="rId1"/>
  <ignoredErrors>
    <ignoredError sqref="G32:J33" numberStoredAsText="1"/>
  </ignoredErrors>
  <drawing r:id="rId2"/>
  <legacyDrawing r:id="rId3"/>
  <oleObjects>
    <mc:AlternateContent xmlns:mc="http://schemas.openxmlformats.org/markup-compatibility/2006">
      <mc:Choice Requires="x14">
        <oleObject progId="Document" shapeId="1025" r:id="rId4">
          <objectPr defaultSize="0" autoPict="0" r:id="rId5">
            <anchor moveWithCells="1">
              <from>
                <xdr:col>1</xdr:col>
                <xdr:colOff>60960</xdr:colOff>
                <xdr:row>53</xdr:row>
                <xdr:rowOff>60960</xdr:rowOff>
              </from>
              <to>
                <xdr:col>4</xdr:col>
                <xdr:colOff>1135380</xdr:colOff>
                <xdr:row>53</xdr:row>
                <xdr:rowOff>1303020</xdr:rowOff>
              </to>
            </anchor>
          </objectPr>
        </oleObject>
      </mc:Choice>
      <mc:Fallback>
        <oleObject progId="Document" shapeId="1025" r:id="rId4"/>
      </mc:Fallback>
    </mc:AlternateContent>
    <mc:AlternateContent xmlns:mc="http://schemas.openxmlformats.org/markup-compatibility/2006">
      <mc:Choice Requires="x14">
        <oleObject progId="Document" shapeId="1026" r:id="rId6">
          <objectPr defaultSize="0" autoPict="0" r:id="rId7">
            <anchor moveWithCells="1">
              <from>
                <xdr:col>6</xdr:col>
                <xdr:colOff>60960</xdr:colOff>
                <xdr:row>53</xdr:row>
                <xdr:rowOff>60960</xdr:rowOff>
              </from>
              <to>
                <xdr:col>9</xdr:col>
                <xdr:colOff>1135380</xdr:colOff>
                <xdr:row>53</xdr:row>
                <xdr:rowOff>1303020</xdr:rowOff>
              </to>
            </anchor>
          </objectPr>
        </oleObject>
      </mc:Choice>
      <mc:Fallback>
        <oleObject progId="Document" shapeId="1026" r:id="rId6"/>
      </mc:Fallback>
    </mc:AlternateContent>
    <mc:AlternateContent xmlns:mc="http://schemas.openxmlformats.org/markup-compatibility/2006">
      <mc:Choice Requires="x14">
        <oleObject progId="Document" shapeId="1027" r:id="rId8">
          <objectPr defaultSize="0" autoPict="0" r:id="rId9">
            <anchor moveWithCells="1">
              <from>
                <xdr:col>11</xdr:col>
                <xdr:colOff>60960</xdr:colOff>
                <xdr:row>53</xdr:row>
                <xdr:rowOff>60960</xdr:rowOff>
              </from>
              <to>
                <xdr:col>14</xdr:col>
                <xdr:colOff>1135380</xdr:colOff>
                <xdr:row>53</xdr:row>
                <xdr:rowOff>1303020</xdr:rowOff>
              </to>
            </anchor>
          </objectPr>
        </oleObject>
      </mc:Choice>
      <mc:Fallback>
        <oleObject progId="Document" shapeId="1027" r:id="rId8"/>
      </mc:Fallback>
    </mc:AlternateContent>
    <mc:AlternateContent xmlns:mc="http://schemas.openxmlformats.org/markup-compatibility/2006">
      <mc:Choice Requires="x14">
        <oleObject progId="Document" shapeId="1028" r:id="rId10">
          <objectPr defaultSize="0" autoPict="0" r:id="rId11">
            <anchor moveWithCells="1">
              <from>
                <xdr:col>16</xdr:col>
                <xdr:colOff>60960</xdr:colOff>
                <xdr:row>53</xdr:row>
                <xdr:rowOff>60960</xdr:rowOff>
              </from>
              <to>
                <xdr:col>19</xdr:col>
                <xdr:colOff>1135380</xdr:colOff>
                <xdr:row>53</xdr:row>
                <xdr:rowOff>1303020</xdr:rowOff>
              </to>
            </anchor>
          </objectPr>
        </oleObject>
      </mc:Choice>
      <mc:Fallback>
        <oleObject progId="Document" shapeId="1028" r:id="rId10"/>
      </mc:Fallback>
    </mc:AlternateContent>
    <mc:AlternateContent xmlns:mc="http://schemas.openxmlformats.org/markup-compatibility/2006">
      <mc:Choice Requires="x14">
        <oleObject progId="Document" shapeId="1029" r:id="rId12">
          <objectPr defaultSize="0" autoPict="0" r:id="rId13">
            <anchor moveWithCells="1">
              <from>
                <xdr:col>21</xdr:col>
                <xdr:colOff>60960</xdr:colOff>
                <xdr:row>53</xdr:row>
                <xdr:rowOff>60960</xdr:rowOff>
              </from>
              <to>
                <xdr:col>24</xdr:col>
                <xdr:colOff>1135380</xdr:colOff>
                <xdr:row>53</xdr:row>
                <xdr:rowOff>1303020</xdr:rowOff>
              </to>
            </anchor>
          </objectPr>
        </oleObject>
      </mc:Choice>
      <mc:Fallback>
        <oleObject progId="Document" shapeId="1029" r:id="rId12"/>
      </mc:Fallback>
    </mc:AlternateContent>
    <mc:AlternateContent xmlns:mc="http://schemas.openxmlformats.org/markup-compatibility/2006">
      <mc:Choice Requires="x14">
        <oleObject progId="Document" shapeId="1030" r:id="rId14">
          <objectPr defaultSize="0" autoPict="0" r:id="rId15">
            <anchor moveWithCells="1">
              <from>
                <xdr:col>26</xdr:col>
                <xdr:colOff>60960</xdr:colOff>
                <xdr:row>53</xdr:row>
                <xdr:rowOff>60960</xdr:rowOff>
              </from>
              <to>
                <xdr:col>29</xdr:col>
                <xdr:colOff>1135380</xdr:colOff>
                <xdr:row>53</xdr:row>
                <xdr:rowOff>1303020</xdr:rowOff>
              </to>
            </anchor>
          </objectPr>
        </oleObject>
      </mc:Choice>
      <mc:Fallback>
        <oleObject progId="Document" shapeId="1030" r:id="rId14"/>
      </mc:Fallback>
    </mc:AlternateContent>
    <mc:AlternateContent xmlns:mc="http://schemas.openxmlformats.org/markup-compatibility/2006">
      <mc:Choice Requires="x14">
        <oleObject progId="Document" shapeId="1031" r:id="rId16">
          <objectPr defaultSize="0" autoPict="0" r:id="rId17">
            <anchor moveWithCells="1">
              <from>
                <xdr:col>31</xdr:col>
                <xdr:colOff>60960</xdr:colOff>
                <xdr:row>53</xdr:row>
                <xdr:rowOff>60960</xdr:rowOff>
              </from>
              <to>
                <xdr:col>34</xdr:col>
                <xdr:colOff>1135380</xdr:colOff>
                <xdr:row>53</xdr:row>
                <xdr:rowOff>1303020</xdr:rowOff>
              </to>
            </anchor>
          </objectPr>
        </oleObject>
      </mc:Choice>
      <mc:Fallback>
        <oleObject progId="Document" shapeId="1031" r:id="rId16"/>
      </mc:Fallback>
    </mc:AlternateContent>
    <mc:AlternateContent xmlns:mc="http://schemas.openxmlformats.org/markup-compatibility/2006">
      <mc:Choice Requires="x14">
        <oleObject progId="Document" shapeId="1032" r:id="rId18">
          <objectPr defaultSize="0" autoPict="0" r:id="rId19">
            <anchor moveWithCells="1">
              <from>
                <xdr:col>36</xdr:col>
                <xdr:colOff>60960</xdr:colOff>
                <xdr:row>53</xdr:row>
                <xdr:rowOff>60960</xdr:rowOff>
              </from>
              <to>
                <xdr:col>39</xdr:col>
                <xdr:colOff>1135380</xdr:colOff>
                <xdr:row>53</xdr:row>
                <xdr:rowOff>1303020</xdr:rowOff>
              </to>
            </anchor>
          </objectPr>
        </oleObject>
      </mc:Choice>
      <mc:Fallback>
        <oleObject progId="Document" shapeId="1032" r:id="rId18"/>
      </mc:Fallback>
    </mc:AlternateContent>
    <mc:AlternateContent xmlns:mc="http://schemas.openxmlformats.org/markup-compatibility/2006">
      <mc:Choice Requires="x14">
        <oleObject progId="Document" shapeId="1033" r:id="rId20">
          <objectPr defaultSize="0" autoPict="0" r:id="rId21">
            <anchor moveWithCells="1">
              <from>
                <xdr:col>41</xdr:col>
                <xdr:colOff>60960</xdr:colOff>
                <xdr:row>53</xdr:row>
                <xdr:rowOff>60960</xdr:rowOff>
              </from>
              <to>
                <xdr:col>44</xdr:col>
                <xdr:colOff>1135380</xdr:colOff>
                <xdr:row>53</xdr:row>
                <xdr:rowOff>1303020</xdr:rowOff>
              </to>
            </anchor>
          </objectPr>
        </oleObject>
      </mc:Choice>
      <mc:Fallback>
        <oleObject progId="Document" shapeId="1033" r:id="rId20"/>
      </mc:Fallback>
    </mc:AlternateContent>
    <mc:AlternateContent xmlns:mc="http://schemas.openxmlformats.org/markup-compatibility/2006">
      <mc:Choice Requires="x14">
        <oleObject progId="Document" shapeId="1034" r:id="rId22">
          <objectPr defaultSize="0" autoPict="0" r:id="rId23">
            <anchor moveWithCells="1">
              <from>
                <xdr:col>46</xdr:col>
                <xdr:colOff>60960</xdr:colOff>
                <xdr:row>53</xdr:row>
                <xdr:rowOff>60960</xdr:rowOff>
              </from>
              <to>
                <xdr:col>49</xdr:col>
                <xdr:colOff>1135380</xdr:colOff>
                <xdr:row>53</xdr:row>
                <xdr:rowOff>1303020</xdr:rowOff>
              </to>
            </anchor>
          </objectPr>
        </oleObject>
      </mc:Choice>
      <mc:Fallback>
        <oleObject progId="Document" shapeId="1034" r:id="rId22"/>
      </mc:Fallback>
    </mc:AlternateContent>
    <mc:AlternateContent xmlns:mc="http://schemas.openxmlformats.org/markup-compatibility/2006">
      <mc:Choice Requires="x14">
        <oleObject progId="Document" shapeId="1035" r:id="rId24">
          <objectPr defaultSize="0" autoPict="0" r:id="rId25">
            <anchor moveWithCells="1">
              <from>
                <xdr:col>51</xdr:col>
                <xdr:colOff>60960</xdr:colOff>
                <xdr:row>53</xdr:row>
                <xdr:rowOff>60960</xdr:rowOff>
              </from>
              <to>
                <xdr:col>54</xdr:col>
                <xdr:colOff>1135380</xdr:colOff>
                <xdr:row>53</xdr:row>
                <xdr:rowOff>1303020</xdr:rowOff>
              </to>
            </anchor>
          </objectPr>
        </oleObject>
      </mc:Choice>
      <mc:Fallback>
        <oleObject progId="Document" shapeId="1035" r:id="rId24"/>
      </mc:Fallback>
    </mc:AlternateContent>
    <mc:AlternateContent xmlns:mc="http://schemas.openxmlformats.org/markup-compatibility/2006">
      <mc:Choice Requires="x14">
        <oleObject progId="Document" shapeId="1036" r:id="rId26">
          <objectPr defaultSize="0" autoPict="0" r:id="rId27">
            <anchor moveWithCells="1">
              <from>
                <xdr:col>56</xdr:col>
                <xdr:colOff>60960</xdr:colOff>
                <xdr:row>53</xdr:row>
                <xdr:rowOff>60960</xdr:rowOff>
              </from>
              <to>
                <xdr:col>59</xdr:col>
                <xdr:colOff>1135380</xdr:colOff>
                <xdr:row>53</xdr:row>
                <xdr:rowOff>1112520</xdr:rowOff>
              </to>
            </anchor>
          </objectPr>
        </oleObject>
      </mc:Choice>
      <mc:Fallback>
        <oleObject progId="Document" shapeId="1036" r:id="rId26"/>
      </mc:Fallback>
    </mc:AlternateContent>
    <mc:AlternateContent xmlns:mc="http://schemas.openxmlformats.org/markup-compatibility/2006">
      <mc:Choice Requires="x14">
        <oleObject progId="Word.Document.12" shapeId="1037" r:id="rId28">
          <objectPr defaultSize="0" r:id="rId29">
            <anchor moveWithCells="1">
              <from>
                <xdr:col>61</xdr:col>
                <xdr:colOff>182880</xdr:colOff>
                <xdr:row>53</xdr:row>
                <xdr:rowOff>335280</xdr:rowOff>
              </from>
              <to>
                <xdr:col>64</xdr:col>
                <xdr:colOff>1150620</xdr:colOff>
                <xdr:row>53</xdr:row>
                <xdr:rowOff>998220</xdr:rowOff>
              </to>
            </anchor>
          </objectPr>
        </oleObject>
      </mc:Choice>
      <mc:Fallback>
        <oleObject progId="Word.Document.12" shapeId="1037" r:id="rId28"/>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F294"/>
  <sheetViews>
    <sheetView showGridLines="0" zoomScale="85" zoomScaleNormal="85"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3.2" x14ac:dyDescent="0.25"/>
  <cols>
    <col min="1" max="1" width="44" style="144" customWidth="1"/>
    <col min="2" max="4" width="18.5546875" style="144" customWidth="1"/>
    <col min="5" max="5" width="18.5546875" style="145" customWidth="1"/>
    <col min="6" max="6" width="0.5546875" style="143" customWidth="1"/>
    <col min="7" max="10" width="18.5546875" style="138" customWidth="1"/>
    <col min="11" max="11" width="0.5546875" style="143" customWidth="1"/>
    <col min="12" max="13" width="18.6640625" style="144" customWidth="1"/>
    <col min="14" max="15" width="18.6640625" style="145" customWidth="1"/>
    <col min="16" max="16" width="0.44140625" style="143" customWidth="1"/>
    <col min="17" max="20" width="18.6640625" style="144" customWidth="1"/>
    <col min="21" max="21" width="0.44140625" style="143" customWidth="1"/>
    <col min="22" max="25" width="18.6640625" style="144" customWidth="1"/>
    <col min="26" max="26" width="0.44140625" style="143" customWidth="1"/>
    <col min="27" max="30" width="18.6640625" style="144" customWidth="1"/>
    <col min="31" max="31" width="0.44140625" style="143" customWidth="1"/>
    <col min="32" max="35" width="18.6640625" style="144" customWidth="1"/>
    <col min="36" max="36" width="0.44140625" style="143" customWidth="1"/>
    <col min="37" max="40" width="18.6640625" style="144" customWidth="1"/>
    <col min="41" max="41" width="0.44140625" style="143" customWidth="1"/>
    <col min="42" max="45" width="18.6640625" style="144" customWidth="1"/>
    <col min="46" max="46" width="0.5546875" style="143" customWidth="1"/>
    <col min="47" max="50" width="18.6640625" style="144" customWidth="1"/>
    <col min="51" max="51" width="0.5546875" style="143" customWidth="1"/>
    <col min="52" max="55" width="18.6640625" style="146" customWidth="1"/>
    <col min="56" max="56" width="0.5546875" style="143" customWidth="1"/>
    <col min="57" max="82" width="9.109375" style="103"/>
    <col min="83" max="16384" width="9.109375" style="100"/>
  </cols>
  <sheetData>
    <row r="1" spans="1:136" x14ac:dyDescent="0.25">
      <c r="A1" s="390" t="s">
        <v>15</v>
      </c>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96"/>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9"/>
    </row>
    <row r="2" spans="1:136" x14ac:dyDescent="0.25">
      <c r="A2" s="452" t="s">
        <v>55</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4"/>
      <c r="BD2" s="96"/>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101"/>
    </row>
    <row r="3" spans="1:136" x14ac:dyDescent="0.25">
      <c r="A3" s="455" t="s">
        <v>17</v>
      </c>
      <c r="B3" s="393" t="s">
        <v>196</v>
      </c>
      <c r="C3" s="393"/>
      <c r="D3" s="393"/>
      <c r="E3" s="393"/>
      <c r="F3" s="62"/>
      <c r="G3" s="393" t="s">
        <v>212</v>
      </c>
      <c r="H3" s="393"/>
      <c r="I3" s="393"/>
      <c r="J3" s="393"/>
      <c r="K3" s="62"/>
      <c r="L3" s="393" t="s">
        <v>222</v>
      </c>
      <c r="M3" s="393"/>
      <c r="N3" s="393"/>
      <c r="O3" s="393"/>
      <c r="P3" s="62"/>
      <c r="Q3" s="393" t="s">
        <v>229</v>
      </c>
      <c r="R3" s="393"/>
      <c r="S3" s="393"/>
      <c r="T3" s="393"/>
      <c r="U3" s="62"/>
      <c r="V3" s="393" t="s">
        <v>237</v>
      </c>
      <c r="W3" s="393"/>
      <c r="X3" s="393"/>
      <c r="Y3" s="393"/>
      <c r="Z3" s="62"/>
      <c r="AA3" s="393" t="s">
        <v>255</v>
      </c>
      <c r="AB3" s="393"/>
      <c r="AC3" s="393"/>
      <c r="AD3" s="393"/>
      <c r="AE3" s="62"/>
      <c r="AF3" s="393" t="s">
        <v>265</v>
      </c>
      <c r="AG3" s="393"/>
      <c r="AH3" s="393"/>
      <c r="AI3" s="393"/>
      <c r="AJ3" s="62"/>
      <c r="AK3" s="393" t="s">
        <v>276</v>
      </c>
      <c r="AL3" s="393"/>
      <c r="AM3" s="393"/>
      <c r="AN3" s="393"/>
      <c r="AO3" s="62"/>
      <c r="AP3" s="393" t="s">
        <v>280</v>
      </c>
      <c r="AQ3" s="393"/>
      <c r="AR3" s="393"/>
      <c r="AS3" s="393"/>
      <c r="AT3" s="62"/>
      <c r="AU3" s="393" t="s">
        <v>288</v>
      </c>
      <c r="AV3" s="393"/>
      <c r="AW3" s="393"/>
      <c r="AX3" s="393"/>
      <c r="AY3" s="62"/>
      <c r="AZ3" s="393" t="s">
        <v>297</v>
      </c>
      <c r="BA3" s="393"/>
      <c r="BB3" s="393"/>
      <c r="BC3" s="447"/>
      <c r="BD3" s="102"/>
    </row>
    <row r="4" spans="1:136" x14ac:dyDescent="0.25">
      <c r="A4" s="455"/>
      <c r="B4" s="393"/>
      <c r="C4" s="393"/>
      <c r="D4" s="393"/>
      <c r="E4" s="393"/>
      <c r="F4" s="62"/>
      <c r="G4" s="393"/>
      <c r="H4" s="393"/>
      <c r="I4" s="393"/>
      <c r="J4" s="393"/>
      <c r="K4" s="62"/>
      <c r="L4" s="393"/>
      <c r="M4" s="393"/>
      <c r="N4" s="393"/>
      <c r="O4" s="393"/>
      <c r="P4" s="62"/>
      <c r="Q4" s="393"/>
      <c r="R4" s="393"/>
      <c r="S4" s="393"/>
      <c r="T4" s="393"/>
      <c r="U4" s="62"/>
      <c r="V4" s="393"/>
      <c r="W4" s="393"/>
      <c r="X4" s="393"/>
      <c r="Y4" s="393"/>
      <c r="Z4" s="62"/>
      <c r="AA4" s="393"/>
      <c r="AB4" s="393"/>
      <c r="AC4" s="393"/>
      <c r="AD4" s="393"/>
      <c r="AE4" s="62"/>
      <c r="AF4" s="393"/>
      <c r="AG4" s="393"/>
      <c r="AH4" s="393"/>
      <c r="AI4" s="393"/>
      <c r="AJ4" s="62"/>
      <c r="AK4" s="393"/>
      <c r="AL4" s="393"/>
      <c r="AM4" s="393"/>
      <c r="AN4" s="393"/>
      <c r="AO4" s="62"/>
      <c r="AP4" s="393"/>
      <c r="AQ4" s="393"/>
      <c r="AR4" s="393"/>
      <c r="AS4" s="393"/>
      <c r="AT4" s="62"/>
      <c r="AU4" s="393"/>
      <c r="AV4" s="393"/>
      <c r="AW4" s="393"/>
      <c r="AX4" s="393"/>
      <c r="AY4" s="62"/>
      <c r="AZ4" s="393"/>
      <c r="BA4" s="393"/>
      <c r="BB4" s="393"/>
      <c r="BC4" s="447"/>
      <c r="BD4" s="102"/>
    </row>
    <row r="5" spans="1:136" s="68" customFormat="1" ht="43.5" customHeight="1" x14ac:dyDescent="0.3">
      <c r="A5" s="104" t="s">
        <v>1</v>
      </c>
      <c r="B5" s="456" t="s">
        <v>197</v>
      </c>
      <c r="C5" s="456"/>
      <c r="D5" s="456"/>
      <c r="E5" s="456"/>
      <c r="F5" s="53"/>
      <c r="G5" s="457" t="s">
        <v>213</v>
      </c>
      <c r="H5" s="457"/>
      <c r="I5" s="457"/>
      <c r="J5" s="457"/>
      <c r="K5" s="53"/>
      <c r="L5" s="456" t="s">
        <v>223</v>
      </c>
      <c r="M5" s="456"/>
      <c r="N5" s="456"/>
      <c r="O5" s="456"/>
      <c r="P5" s="53"/>
      <c r="Q5" s="456" t="s">
        <v>230</v>
      </c>
      <c r="R5" s="456"/>
      <c r="S5" s="456"/>
      <c r="T5" s="456"/>
      <c r="U5" s="53"/>
      <c r="V5" s="456" t="s">
        <v>238</v>
      </c>
      <c r="W5" s="456"/>
      <c r="X5" s="456"/>
      <c r="Y5" s="456"/>
      <c r="Z5" s="53"/>
      <c r="AA5" s="456" t="s">
        <v>256</v>
      </c>
      <c r="AB5" s="456"/>
      <c r="AC5" s="456"/>
      <c r="AD5" s="456"/>
      <c r="AE5" s="53"/>
      <c r="AF5" s="456" t="s">
        <v>266</v>
      </c>
      <c r="AG5" s="456"/>
      <c r="AH5" s="456"/>
      <c r="AI5" s="456"/>
      <c r="AJ5" s="53"/>
      <c r="AK5" s="456" t="s">
        <v>277</v>
      </c>
      <c r="AL5" s="456"/>
      <c r="AM5" s="456"/>
      <c r="AN5" s="456"/>
      <c r="AO5" s="53"/>
      <c r="AP5" s="456" t="s">
        <v>281</v>
      </c>
      <c r="AQ5" s="456"/>
      <c r="AR5" s="456"/>
      <c r="AS5" s="456"/>
      <c r="AT5" s="53"/>
      <c r="AU5" s="456" t="s">
        <v>289</v>
      </c>
      <c r="AV5" s="456"/>
      <c r="AW5" s="456"/>
      <c r="AX5" s="456"/>
      <c r="AY5" s="53"/>
      <c r="AZ5" s="456" t="s">
        <v>298</v>
      </c>
      <c r="BA5" s="456"/>
      <c r="BB5" s="456"/>
      <c r="BC5" s="458"/>
      <c r="BD5" s="105"/>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row>
    <row r="6" spans="1:136" s="68" customFormat="1" x14ac:dyDescent="0.3">
      <c r="A6" s="104" t="s">
        <v>19</v>
      </c>
      <c r="B6" s="393"/>
      <c r="C6" s="393"/>
      <c r="D6" s="393"/>
      <c r="E6" s="393"/>
      <c r="F6" s="62"/>
      <c r="G6" s="395"/>
      <c r="H6" s="395"/>
      <c r="I6" s="395"/>
      <c r="J6" s="395"/>
      <c r="K6" s="62"/>
      <c r="L6" s="393"/>
      <c r="M6" s="393"/>
      <c r="N6" s="393"/>
      <c r="O6" s="393"/>
      <c r="P6" s="62"/>
      <c r="Q6" s="399"/>
      <c r="R6" s="399"/>
      <c r="S6" s="399"/>
      <c r="T6" s="399"/>
      <c r="U6" s="62"/>
      <c r="V6" s="399"/>
      <c r="W6" s="399"/>
      <c r="X6" s="399"/>
      <c r="Y6" s="399"/>
      <c r="Z6" s="62"/>
      <c r="AA6" s="399"/>
      <c r="AB6" s="399"/>
      <c r="AC6" s="399"/>
      <c r="AD6" s="399"/>
      <c r="AE6" s="62"/>
      <c r="AF6" s="393"/>
      <c r="AG6" s="393"/>
      <c r="AH6" s="393"/>
      <c r="AI6" s="393"/>
      <c r="AJ6" s="62"/>
      <c r="AK6" s="399"/>
      <c r="AL6" s="399"/>
      <c r="AM6" s="399"/>
      <c r="AN6" s="399"/>
      <c r="AO6" s="62"/>
      <c r="AP6" s="399"/>
      <c r="AQ6" s="399"/>
      <c r="AR6" s="399"/>
      <c r="AS6" s="399"/>
      <c r="AT6" s="62"/>
      <c r="AU6" s="399"/>
      <c r="AV6" s="399"/>
      <c r="AW6" s="399"/>
      <c r="AX6" s="399"/>
      <c r="AY6" s="62"/>
      <c r="AZ6" s="447"/>
      <c r="BA6" s="451"/>
      <c r="BB6" s="451"/>
      <c r="BC6" s="451"/>
      <c r="BD6" s="105"/>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row>
    <row r="7" spans="1:136" s="111" customFormat="1" x14ac:dyDescent="0.3">
      <c r="A7" s="107" t="s">
        <v>12</v>
      </c>
      <c r="B7" s="397">
        <v>41272</v>
      </c>
      <c r="C7" s="397"/>
      <c r="D7" s="397"/>
      <c r="E7" s="397"/>
      <c r="F7" s="108"/>
      <c r="G7" s="397">
        <v>39296</v>
      </c>
      <c r="H7" s="397"/>
      <c r="I7" s="397"/>
      <c r="J7" s="397"/>
      <c r="K7" s="108"/>
      <c r="L7" s="397">
        <v>41886</v>
      </c>
      <c r="M7" s="397"/>
      <c r="N7" s="397"/>
      <c r="O7" s="397"/>
      <c r="P7" s="108"/>
      <c r="Q7" s="397">
        <v>39487</v>
      </c>
      <c r="R7" s="397"/>
      <c r="S7" s="397"/>
      <c r="T7" s="397"/>
      <c r="U7" s="108"/>
      <c r="V7" s="397">
        <v>39038</v>
      </c>
      <c r="W7" s="397"/>
      <c r="X7" s="397"/>
      <c r="Y7" s="397"/>
      <c r="Z7" s="108"/>
      <c r="AA7" s="397">
        <v>44393</v>
      </c>
      <c r="AB7" s="397"/>
      <c r="AC7" s="397"/>
      <c r="AD7" s="397"/>
      <c r="AE7" s="108"/>
      <c r="AF7" s="397">
        <v>40053</v>
      </c>
      <c r="AG7" s="397"/>
      <c r="AH7" s="397"/>
      <c r="AI7" s="397"/>
      <c r="AJ7" s="108"/>
      <c r="AK7" s="397">
        <v>43838</v>
      </c>
      <c r="AL7" s="397"/>
      <c r="AM7" s="397"/>
      <c r="AN7" s="397"/>
      <c r="AO7" s="108"/>
      <c r="AP7" s="397">
        <v>39165</v>
      </c>
      <c r="AQ7" s="397"/>
      <c r="AR7" s="397"/>
      <c r="AS7" s="397"/>
      <c r="AT7" s="108"/>
      <c r="AU7" s="397">
        <v>39100</v>
      </c>
      <c r="AV7" s="397"/>
      <c r="AW7" s="397"/>
      <c r="AX7" s="397"/>
      <c r="AY7" s="108"/>
      <c r="AZ7" s="397">
        <v>40542</v>
      </c>
      <c r="BA7" s="397"/>
      <c r="BB7" s="397"/>
      <c r="BC7" s="400"/>
      <c r="BD7" s="109"/>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row>
    <row r="8" spans="1:136" s="111" customFormat="1" x14ac:dyDescent="0.3">
      <c r="A8" s="107" t="s">
        <v>0</v>
      </c>
      <c r="B8" s="397">
        <v>41275</v>
      </c>
      <c r="C8" s="397"/>
      <c r="D8" s="397"/>
      <c r="E8" s="397"/>
      <c r="F8" s="108"/>
      <c r="G8" s="397">
        <v>41275</v>
      </c>
      <c r="H8" s="397"/>
      <c r="I8" s="397"/>
      <c r="J8" s="397"/>
      <c r="K8" s="108"/>
      <c r="L8" s="397">
        <v>41886</v>
      </c>
      <c r="M8" s="397"/>
      <c r="N8" s="397"/>
      <c r="O8" s="397"/>
      <c r="P8" s="108"/>
      <c r="Q8" s="397">
        <v>41275</v>
      </c>
      <c r="R8" s="397"/>
      <c r="S8" s="397"/>
      <c r="T8" s="397"/>
      <c r="U8" s="108"/>
      <c r="V8" s="397">
        <v>41275</v>
      </c>
      <c r="W8" s="397"/>
      <c r="X8" s="397"/>
      <c r="Y8" s="397"/>
      <c r="Z8" s="108"/>
      <c r="AA8" s="397">
        <v>44393</v>
      </c>
      <c r="AB8" s="397"/>
      <c r="AC8" s="397"/>
      <c r="AD8" s="397"/>
      <c r="AE8" s="108"/>
      <c r="AF8" s="397">
        <v>41275</v>
      </c>
      <c r="AG8" s="397"/>
      <c r="AH8" s="397"/>
      <c r="AI8" s="397"/>
      <c r="AJ8" s="108"/>
      <c r="AK8" s="397">
        <v>43838</v>
      </c>
      <c r="AL8" s="397"/>
      <c r="AM8" s="397"/>
      <c r="AN8" s="397"/>
      <c r="AO8" s="108"/>
      <c r="AP8" s="397">
        <v>41275</v>
      </c>
      <c r="AQ8" s="397"/>
      <c r="AR8" s="397"/>
      <c r="AS8" s="397"/>
      <c r="AT8" s="108"/>
      <c r="AU8" s="397">
        <v>41275</v>
      </c>
      <c r="AV8" s="397"/>
      <c r="AW8" s="397"/>
      <c r="AX8" s="397"/>
      <c r="AY8" s="108"/>
      <c r="AZ8" s="397">
        <v>41275</v>
      </c>
      <c r="BA8" s="397"/>
      <c r="BB8" s="397"/>
      <c r="BC8" s="400"/>
      <c r="BD8" s="109"/>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row>
    <row r="9" spans="1:136" s="111" customFormat="1" x14ac:dyDescent="0.3">
      <c r="A9" s="112" t="s">
        <v>18</v>
      </c>
      <c r="B9" s="397" t="s">
        <v>58</v>
      </c>
      <c r="C9" s="397"/>
      <c r="D9" s="397"/>
      <c r="E9" s="397"/>
      <c r="F9" s="108"/>
      <c r="G9" s="459" t="s">
        <v>58</v>
      </c>
      <c r="H9" s="459"/>
      <c r="I9" s="459"/>
      <c r="J9" s="459"/>
      <c r="K9" s="108"/>
      <c r="L9" s="397" t="s">
        <v>58</v>
      </c>
      <c r="M9" s="397"/>
      <c r="N9" s="397"/>
      <c r="O9" s="397"/>
      <c r="P9" s="108"/>
      <c r="Q9" s="397" t="s">
        <v>58</v>
      </c>
      <c r="R9" s="397"/>
      <c r="S9" s="397"/>
      <c r="T9" s="397"/>
      <c r="U9" s="108"/>
      <c r="V9" s="397" t="s">
        <v>58</v>
      </c>
      <c r="W9" s="397"/>
      <c r="X9" s="397"/>
      <c r="Y9" s="397"/>
      <c r="Z9" s="108"/>
      <c r="AA9" s="397" t="s">
        <v>58</v>
      </c>
      <c r="AB9" s="397"/>
      <c r="AC9" s="397"/>
      <c r="AD9" s="397"/>
      <c r="AE9" s="108"/>
      <c r="AF9" s="397" t="s">
        <v>58</v>
      </c>
      <c r="AG9" s="397"/>
      <c r="AH9" s="397"/>
      <c r="AI9" s="397"/>
      <c r="AJ9" s="108"/>
      <c r="AK9" s="397" t="s">
        <v>58</v>
      </c>
      <c r="AL9" s="397"/>
      <c r="AM9" s="397"/>
      <c r="AN9" s="397"/>
      <c r="AO9" s="108"/>
      <c r="AP9" s="397" t="s">
        <v>58</v>
      </c>
      <c r="AQ9" s="397"/>
      <c r="AR9" s="397"/>
      <c r="AS9" s="397"/>
      <c r="AT9" s="108"/>
      <c r="AU9" s="397" t="s">
        <v>58</v>
      </c>
      <c r="AV9" s="397"/>
      <c r="AW9" s="397"/>
      <c r="AX9" s="397"/>
      <c r="AY9" s="108"/>
      <c r="AZ9" s="397" t="s">
        <v>58</v>
      </c>
      <c r="BA9" s="397"/>
      <c r="BB9" s="397"/>
      <c r="BC9" s="400"/>
      <c r="BD9" s="109"/>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row>
    <row r="10" spans="1:136" s="68" customFormat="1" ht="70.5" customHeight="1" x14ac:dyDescent="0.3">
      <c r="A10" s="113" t="s">
        <v>10</v>
      </c>
      <c r="B10" s="492" t="s">
        <v>395</v>
      </c>
      <c r="C10" s="493"/>
      <c r="D10" s="493"/>
      <c r="E10" s="494"/>
      <c r="F10" s="53"/>
      <c r="G10" s="398" t="s">
        <v>394</v>
      </c>
      <c r="H10" s="398"/>
      <c r="I10" s="398"/>
      <c r="J10" s="398"/>
      <c r="K10" s="53"/>
      <c r="L10" s="492" t="s">
        <v>224</v>
      </c>
      <c r="M10" s="493"/>
      <c r="N10" s="493"/>
      <c r="O10" s="494"/>
      <c r="P10" s="53"/>
      <c r="Q10" s="398" t="s">
        <v>231</v>
      </c>
      <c r="R10" s="398"/>
      <c r="S10" s="398"/>
      <c r="T10" s="398"/>
      <c r="U10" s="53"/>
      <c r="V10" s="398" t="s">
        <v>239</v>
      </c>
      <c r="W10" s="398"/>
      <c r="X10" s="398"/>
      <c r="Y10" s="398"/>
      <c r="Z10" s="53"/>
      <c r="AA10" s="398" t="s">
        <v>396</v>
      </c>
      <c r="AB10" s="403"/>
      <c r="AC10" s="403"/>
      <c r="AD10" s="460"/>
      <c r="AE10" s="53"/>
      <c r="AF10" s="398" t="s">
        <v>267</v>
      </c>
      <c r="AG10" s="398"/>
      <c r="AH10" s="398"/>
      <c r="AI10" s="398"/>
      <c r="AJ10" s="53"/>
      <c r="AK10" s="644" t="s">
        <v>393</v>
      </c>
      <c r="AL10" s="644"/>
      <c r="AM10" s="644"/>
      <c r="AN10" s="644"/>
      <c r="AO10" s="53"/>
      <c r="AP10" s="398" t="s">
        <v>282</v>
      </c>
      <c r="AQ10" s="398"/>
      <c r="AR10" s="398"/>
      <c r="AS10" s="398"/>
      <c r="AT10" s="53"/>
      <c r="AU10" s="398" t="s">
        <v>290</v>
      </c>
      <c r="AV10" s="398"/>
      <c r="AW10" s="403"/>
      <c r="AX10" s="403"/>
      <c r="AY10" s="53"/>
      <c r="AZ10" s="398" t="s">
        <v>299</v>
      </c>
      <c r="BA10" s="398"/>
      <c r="BB10" s="398"/>
      <c r="BC10" s="398"/>
      <c r="BD10" s="105"/>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row>
    <row r="11" spans="1:136" s="68" customFormat="1" ht="36.75" customHeight="1" x14ac:dyDescent="0.3">
      <c r="A11" s="104" t="s">
        <v>2</v>
      </c>
      <c r="B11" s="403" t="s">
        <v>397</v>
      </c>
      <c r="C11" s="403"/>
      <c r="D11" s="403"/>
      <c r="E11" s="403"/>
      <c r="F11" s="19"/>
      <c r="G11" s="404" t="s">
        <v>398</v>
      </c>
      <c r="H11" s="404"/>
      <c r="I11" s="404"/>
      <c r="J11" s="404"/>
      <c r="K11" s="19"/>
      <c r="L11" s="403" t="s">
        <v>399</v>
      </c>
      <c r="M11" s="403"/>
      <c r="N11" s="403"/>
      <c r="O11" s="403"/>
      <c r="P11" s="19"/>
      <c r="Q11" s="403" t="s">
        <v>401</v>
      </c>
      <c r="R11" s="403"/>
      <c r="S11" s="403"/>
      <c r="T11" s="403"/>
      <c r="U11" s="19"/>
      <c r="V11" s="403" t="s">
        <v>240</v>
      </c>
      <c r="W11" s="403"/>
      <c r="X11" s="403"/>
      <c r="Y11" s="403"/>
      <c r="Z11" s="19"/>
      <c r="AA11" s="403" t="s">
        <v>403</v>
      </c>
      <c r="AB11" s="403"/>
      <c r="AC11" s="403"/>
      <c r="AD11" s="403"/>
      <c r="AE11" s="19"/>
      <c r="AF11" s="403" t="s">
        <v>404</v>
      </c>
      <c r="AG11" s="403"/>
      <c r="AH11" s="403"/>
      <c r="AI11" s="403"/>
      <c r="AJ11" s="60"/>
      <c r="AK11" s="403" t="s">
        <v>406</v>
      </c>
      <c r="AL11" s="403"/>
      <c r="AM11" s="403"/>
      <c r="AN11" s="403"/>
      <c r="AO11" s="19"/>
      <c r="AP11" s="403" t="s">
        <v>283</v>
      </c>
      <c r="AQ11" s="403"/>
      <c r="AR11" s="403"/>
      <c r="AS11" s="403"/>
      <c r="AT11" s="19"/>
      <c r="AU11" s="398" t="s">
        <v>291</v>
      </c>
      <c r="AV11" s="398"/>
      <c r="AW11" s="398"/>
      <c r="AX11" s="398"/>
      <c r="AY11" s="19"/>
      <c r="AZ11" s="403" t="s">
        <v>408</v>
      </c>
      <c r="BA11" s="403"/>
      <c r="BB11" s="403"/>
      <c r="BC11" s="460"/>
      <c r="BD11" s="105"/>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row>
    <row r="12" spans="1:136" s="106" customFormat="1" ht="15" customHeight="1" x14ac:dyDescent="0.3">
      <c r="A12" s="461" t="s">
        <v>3</v>
      </c>
      <c r="B12" s="462" t="s">
        <v>450</v>
      </c>
      <c r="C12" s="463"/>
      <c r="D12" s="462" t="s">
        <v>199</v>
      </c>
      <c r="E12" s="463"/>
      <c r="F12" s="62"/>
      <c r="G12" s="462" t="s">
        <v>450</v>
      </c>
      <c r="H12" s="463"/>
      <c r="I12" s="462" t="s">
        <v>199</v>
      </c>
      <c r="J12" s="463"/>
      <c r="K12" s="62"/>
      <c r="L12" s="462" t="s">
        <v>450</v>
      </c>
      <c r="M12" s="463"/>
      <c r="N12" s="462" t="s">
        <v>199</v>
      </c>
      <c r="O12" s="463"/>
      <c r="P12" s="62"/>
      <c r="Q12" s="462" t="s">
        <v>199</v>
      </c>
      <c r="R12" s="463"/>
      <c r="S12" s="462" t="s">
        <v>450</v>
      </c>
      <c r="T12" s="463"/>
      <c r="U12" s="62"/>
      <c r="V12" s="462" t="s">
        <v>241</v>
      </c>
      <c r="W12" s="463"/>
      <c r="X12" s="462" t="s">
        <v>450</v>
      </c>
      <c r="Y12" s="463"/>
      <c r="Z12" s="62"/>
      <c r="AA12" s="462" t="s">
        <v>450</v>
      </c>
      <c r="AB12" s="463"/>
      <c r="AC12" s="462" t="s">
        <v>199</v>
      </c>
      <c r="AD12" s="463"/>
      <c r="AE12" s="62"/>
      <c r="AF12" s="462" t="s">
        <v>199</v>
      </c>
      <c r="AG12" s="463"/>
      <c r="AH12" s="462" t="s">
        <v>450</v>
      </c>
      <c r="AI12" s="463"/>
      <c r="AJ12" s="62"/>
      <c r="AK12" s="462" t="s">
        <v>241</v>
      </c>
      <c r="AL12" s="463"/>
      <c r="AM12" s="462" t="s">
        <v>450</v>
      </c>
      <c r="AN12" s="463"/>
      <c r="AO12" s="62"/>
      <c r="AP12" s="462" t="s">
        <v>450</v>
      </c>
      <c r="AQ12" s="463"/>
      <c r="AR12" s="462" t="s">
        <v>199</v>
      </c>
      <c r="AS12" s="463"/>
      <c r="AT12" s="62"/>
      <c r="AU12" s="462" t="s">
        <v>450</v>
      </c>
      <c r="AV12" s="463"/>
      <c r="AW12" s="462" t="s">
        <v>199</v>
      </c>
      <c r="AX12" s="463"/>
      <c r="AY12" s="62"/>
      <c r="AZ12" s="462" t="s">
        <v>199</v>
      </c>
      <c r="BA12" s="463"/>
      <c r="BB12" s="462" t="s">
        <v>450</v>
      </c>
      <c r="BC12" s="463"/>
      <c r="BD12" s="105"/>
    </row>
    <row r="13" spans="1:136" s="106" customFormat="1" ht="15" customHeight="1" x14ac:dyDescent="0.3">
      <c r="A13" s="461"/>
      <c r="B13" s="464"/>
      <c r="C13" s="465"/>
      <c r="D13" s="464"/>
      <c r="E13" s="465"/>
      <c r="F13" s="62"/>
      <c r="G13" s="464"/>
      <c r="H13" s="465"/>
      <c r="I13" s="464"/>
      <c r="J13" s="465"/>
      <c r="K13" s="62"/>
      <c r="L13" s="464"/>
      <c r="M13" s="465"/>
      <c r="N13" s="464"/>
      <c r="O13" s="465"/>
      <c r="P13" s="62"/>
      <c r="Q13" s="464"/>
      <c r="R13" s="465"/>
      <c r="S13" s="464"/>
      <c r="T13" s="465"/>
      <c r="U13" s="62"/>
      <c r="V13" s="464"/>
      <c r="W13" s="465"/>
      <c r="X13" s="464"/>
      <c r="Y13" s="465"/>
      <c r="Z13" s="62"/>
      <c r="AA13" s="464"/>
      <c r="AB13" s="465"/>
      <c r="AC13" s="464"/>
      <c r="AD13" s="465"/>
      <c r="AE13" s="62"/>
      <c r="AF13" s="464"/>
      <c r="AG13" s="465"/>
      <c r="AH13" s="464"/>
      <c r="AI13" s="465"/>
      <c r="AJ13" s="62"/>
      <c r="AK13" s="464"/>
      <c r="AL13" s="465"/>
      <c r="AM13" s="464"/>
      <c r="AN13" s="465"/>
      <c r="AO13" s="62"/>
      <c r="AP13" s="464"/>
      <c r="AQ13" s="465"/>
      <c r="AR13" s="464"/>
      <c r="AS13" s="465"/>
      <c r="AT13" s="62"/>
      <c r="AU13" s="464"/>
      <c r="AV13" s="465"/>
      <c r="AW13" s="464"/>
      <c r="AX13" s="465"/>
      <c r="AY13" s="62"/>
      <c r="AZ13" s="464"/>
      <c r="BA13" s="465"/>
      <c r="BB13" s="464"/>
      <c r="BC13" s="465"/>
      <c r="BD13" s="105"/>
    </row>
    <row r="14" spans="1:136" s="106" customFormat="1" ht="15" customHeight="1" x14ac:dyDescent="0.3">
      <c r="A14" s="114" t="s">
        <v>26</v>
      </c>
      <c r="B14" s="484" t="s">
        <v>198</v>
      </c>
      <c r="C14" s="485"/>
      <c r="D14" s="484" t="s">
        <v>200</v>
      </c>
      <c r="E14" s="485"/>
      <c r="F14" s="62"/>
      <c r="G14" s="484" t="s">
        <v>198</v>
      </c>
      <c r="H14" s="485"/>
      <c r="I14" s="484" t="s">
        <v>200</v>
      </c>
      <c r="J14" s="485"/>
      <c r="K14" s="62"/>
      <c r="L14" s="484" t="s">
        <v>198</v>
      </c>
      <c r="M14" s="485"/>
      <c r="N14" s="484" t="s">
        <v>200</v>
      </c>
      <c r="O14" s="485"/>
      <c r="P14" s="62"/>
      <c r="Q14" s="484" t="s">
        <v>200</v>
      </c>
      <c r="R14" s="485"/>
      <c r="S14" s="484" t="s">
        <v>232</v>
      </c>
      <c r="T14" s="485"/>
      <c r="U14" s="62"/>
      <c r="V14" s="484" t="s">
        <v>242</v>
      </c>
      <c r="W14" s="485"/>
      <c r="X14" s="484" t="s">
        <v>243</v>
      </c>
      <c r="Y14" s="485"/>
      <c r="Z14" s="62"/>
      <c r="AA14" s="484" t="s">
        <v>257</v>
      </c>
      <c r="AB14" s="485"/>
      <c r="AC14" s="484" t="s">
        <v>257</v>
      </c>
      <c r="AD14" s="485"/>
      <c r="AE14" s="62"/>
      <c r="AF14" s="484" t="s">
        <v>198</v>
      </c>
      <c r="AG14" s="485"/>
      <c r="AH14" s="484" t="s">
        <v>268</v>
      </c>
      <c r="AI14" s="485"/>
      <c r="AJ14" s="62"/>
      <c r="AK14" s="484" t="s">
        <v>242</v>
      </c>
      <c r="AL14" s="485"/>
      <c r="AM14" s="484" t="s">
        <v>278</v>
      </c>
      <c r="AN14" s="485"/>
      <c r="AO14" s="62"/>
      <c r="AP14" s="484" t="s">
        <v>198</v>
      </c>
      <c r="AQ14" s="485"/>
      <c r="AR14" s="484" t="s">
        <v>200</v>
      </c>
      <c r="AS14" s="485"/>
      <c r="AT14" s="62"/>
      <c r="AU14" s="484" t="s">
        <v>292</v>
      </c>
      <c r="AV14" s="485"/>
      <c r="AW14" s="484" t="s">
        <v>198</v>
      </c>
      <c r="AX14" s="485"/>
      <c r="AY14" s="62"/>
      <c r="AZ14" s="484" t="s">
        <v>232</v>
      </c>
      <c r="BA14" s="485"/>
      <c r="BB14" s="484" t="s">
        <v>268</v>
      </c>
      <c r="BC14" s="485"/>
      <c r="BD14" s="105"/>
    </row>
    <row r="15" spans="1:136" s="106" customFormat="1" ht="17.100000000000001" customHeight="1" x14ac:dyDescent="0.3">
      <c r="A15" s="461" t="s">
        <v>52</v>
      </c>
      <c r="B15" s="411" t="s">
        <v>24</v>
      </c>
      <c r="C15" s="411"/>
      <c r="D15" s="411"/>
      <c r="E15" s="411"/>
      <c r="F15" s="19"/>
      <c r="G15" s="411" t="s">
        <v>24</v>
      </c>
      <c r="H15" s="411"/>
      <c r="I15" s="411"/>
      <c r="J15" s="411"/>
      <c r="K15" s="19"/>
      <c r="L15" s="411" t="s">
        <v>24</v>
      </c>
      <c r="M15" s="411"/>
      <c r="N15" s="411"/>
      <c r="O15" s="411"/>
      <c r="P15" s="60"/>
      <c r="Q15" s="411" t="s">
        <v>24</v>
      </c>
      <c r="R15" s="411"/>
      <c r="S15" s="411"/>
      <c r="T15" s="411"/>
      <c r="U15" s="60"/>
      <c r="V15" s="411" t="s">
        <v>24</v>
      </c>
      <c r="W15" s="411"/>
      <c r="X15" s="411"/>
      <c r="Y15" s="411"/>
      <c r="Z15" s="60"/>
      <c r="AA15" s="411" t="s">
        <v>24</v>
      </c>
      <c r="AB15" s="411"/>
      <c r="AC15" s="411"/>
      <c r="AD15" s="411"/>
      <c r="AE15" s="60"/>
      <c r="AF15" s="411" t="s">
        <v>24</v>
      </c>
      <c r="AG15" s="411"/>
      <c r="AH15" s="411"/>
      <c r="AI15" s="411"/>
      <c r="AJ15" s="60"/>
      <c r="AK15" s="411" t="s">
        <v>24</v>
      </c>
      <c r="AL15" s="411"/>
      <c r="AM15" s="411"/>
      <c r="AN15" s="411"/>
      <c r="AO15" s="60"/>
      <c r="AP15" s="411" t="s">
        <v>24</v>
      </c>
      <c r="AQ15" s="411"/>
      <c r="AR15" s="411"/>
      <c r="AS15" s="411"/>
      <c r="AT15" s="60"/>
      <c r="AU15" s="466" t="s">
        <v>24</v>
      </c>
      <c r="AV15" s="466"/>
      <c r="AW15" s="466"/>
      <c r="AX15" s="466"/>
      <c r="AY15" s="19"/>
      <c r="AZ15" s="411" t="s">
        <v>24</v>
      </c>
      <c r="BA15" s="411"/>
      <c r="BB15" s="411"/>
      <c r="BC15" s="467"/>
      <c r="BD15" s="105"/>
    </row>
    <row r="16" spans="1:136" s="119" customFormat="1" ht="36" customHeight="1" x14ac:dyDescent="0.3">
      <c r="A16" s="461"/>
      <c r="B16" s="379" t="s">
        <v>12</v>
      </c>
      <c r="C16" s="379" t="s">
        <v>0</v>
      </c>
      <c r="D16" s="379" t="s">
        <v>397</v>
      </c>
      <c r="E16" s="379" t="s">
        <v>400</v>
      </c>
      <c r="F16" s="46"/>
      <c r="G16" s="379" t="s">
        <v>12</v>
      </c>
      <c r="H16" s="379" t="s">
        <v>0</v>
      </c>
      <c r="I16" s="379" t="s">
        <v>398</v>
      </c>
      <c r="J16" s="379" t="s">
        <v>400</v>
      </c>
      <c r="K16" s="46"/>
      <c r="L16" s="379" t="s">
        <v>12</v>
      </c>
      <c r="M16" s="379" t="s">
        <v>0</v>
      </c>
      <c r="N16" s="379" t="s">
        <v>399</v>
      </c>
      <c r="O16" s="379" t="s">
        <v>400</v>
      </c>
      <c r="P16" s="46"/>
      <c r="Q16" s="379" t="s">
        <v>12</v>
      </c>
      <c r="R16" s="379" t="s">
        <v>0</v>
      </c>
      <c r="S16" s="379" t="s">
        <v>401</v>
      </c>
      <c r="T16" s="379" t="s">
        <v>400</v>
      </c>
      <c r="U16" s="46"/>
      <c r="V16" s="379" t="s">
        <v>12</v>
      </c>
      <c r="W16" s="379" t="s">
        <v>0</v>
      </c>
      <c r="X16" s="379" t="s">
        <v>240</v>
      </c>
      <c r="Y16" s="379" t="s">
        <v>402</v>
      </c>
      <c r="Z16" s="46"/>
      <c r="AA16" s="379" t="s">
        <v>12</v>
      </c>
      <c r="AB16" s="379" t="s">
        <v>0</v>
      </c>
      <c r="AC16" s="379" t="s">
        <v>403</v>
      </c>
      <c r="AD16" s="379" t="s">
        <v>400</v>
      </c>
      <c r="AE16" s="46"/>
      <c r="AF16" s="379" t="s">
        <v>12</v>
      </c>
      <c r="AG16" s="379" t="s">
        <v>0</v>
      </c>
      <c r="AH16" s="379" t="s">
        <v>404</v>
      </c>
      <c r="AI16" s="115" t="s">
        <v>405</v>
      </c>
      <c r="AJ16" s="116"/>
      <c r="AK16" s="379" t="s">
        <v>12</v>
      </c>
      <c r="AL16" s="379" t="s">
        <v>0</v>
      </c>
      <c r="AM16" s="379" t="s">
        <v>406</v>
      </c>
      <c r="AN16" s="379" t="s">
        <v>402</v>
      </c>
      <c r="AO16" s="46"/>
      <c r="AP16" s="379" t="s">
        <v>12</v>
      </c>
      <c r="AQ16" s="379" t="s">
        <v>0</v>
      </c>
      <c r="AR16" s="379" t="s">
        <v>283</v>
      </c>
      <c r="AS16" s="115" t="s">
        <v>407</v>
      </c>
      <c r="AT16" s="46"/>
      <c r="AU16" s="115" t="s">
        <v>12</v>
      </c>
      <c r="AV16" s="115" t="s">
        <v>0</v>
      </c>
      <c r="AW16" s="115" t="s">
        <v>291</v>
      </c>
      <c r="AX16" s="115" t="s">
        <v>405</v>
      </c>
      <c r="AY16" s="46"/>
      <c r="AZ16" s="379" t="s">
        <v>12</v>
      </c>
      <c r="BA16" s="379" t="s">
        <v>0</v>
      </c>
      <c r="BB16" s="379" t="s">
        <v>300</v>
      </c>
      <c r="BC16" s="117" t="s">
        <v>402</v>
      </c>
      <c r="BD16" s="118"/>
    </row>
    <row r="17" spans="1:56" s="327" customFormat="1" x14ac:dyDescent="0.3">
      <c r="A17" s="302" t="s">
        <v>4</v>
      </c>
      <c r="B17" s="325">
        <v>6.0499999999999998E-2</v>
      </c>
      <c r="C17" s="325">
        <v>6.4899999999999999E-2</v>
      </c>
      <c r="D17" s="325">
        <v>5.7599999999999998E-2</v>
      </c>
      <c r="E17" s="325">
        <v>1.9E-2</v>
      </c>
      <c r="F17" s="311"/>
      <c r="G17" s="325">
        <v>4.6699999999999998E-2</v>
      </c>
      <c r="H17" s="325">
        <v>5.0900000000000001E-2</v>
      </c>
      <c r="I17" s="325">
        <v>6.6699999999999995E-2</v>
      </c>
      <c r="J17" s="325">
        <v>1.9E-2</v>
      </c>
      <c r="K17" s="311"/>
      <c r="L17" s="325">
        <v>3.9899999999999998E-2</v>
      </c>
      <c r="M17" s="325">
        <v>5.2200000000000003E-2</v>
      </c>
      <c r="N17" s="325">
        <v>7.2099999999999997E-2</v>
      </c>
      <c r="O17" s="325">
        <v>1.9E-2</v>
      </c>
      <c r="P17" s="311"/>
      <c r="Q17" s="325">
        <v>0.02</v>
      </c>
      <c r="R17" s="325">
        <v>2.7900000000000001E-2</v>
      </c>
      <c r="S17" s="325">
        <v>5.1400000000000001E-2</v>
      </c>
      <c r="T17" s="325">
        <v>1.9E-2</v>
      </c>
      <c r="U17" s="311"/>
      <c r="V17" s="325">
        <v>3.32E-2</v>
      </c>
      <c r="W17" s="325">
        <v>3.4000000000000002E-2</v>
      </c>
      <c r="X17" s="325">
        <v>3.6499999999999998E-2</v>
      </c>
      <c r="Y17" s="325">
        <v>3.6499999999999998E-2</v>
      </c>
      <c r="Z17" s="311"/>
      <c r="AA17" s="325" t="s">
        <v>66</v>
      </c>
      <c r="AB17" s="325" t="s">
        <v>66</v>
      </c>
      <c r="AC17" s="325" t="s">
        <v>66</v>
      </c>
      <c r="AD17" s="325" t="s">
        <v>66</v>
      </c>
      <c r="AE17" s="311"/>
      <c r="AF17" s="325">
        <v>3.6200000000000003E-2</v>
      </c>
      <c r="AG17" s="325">
        <v>3.9899999999999998E-2</v>
      </c>
      <c r="AH17" s="325">
        <v>4.1300000000000003E-2</v>
      </c>
      <c r="AI17" s="325">
        <v>3.6499999999999998E-2</v>
      </c>
      <c r="AJ17" s="311"/>
      <c r="AK17" s="325">
        <v>3.1899999999999998E-2</v>
      </c>
      <c r="AL17" s="325">
        <v>3.2500000000000001E-2</v>
      </c>
      <c r="AM17" s="325">
        <v>3.3399999999999999E-2</v>
      </c>
      <c r="AN17" s="325">
        <v>3.6499999999999998E-2</v>
      </c>
      <c r="AO17" s="311"/>
      <c r="AP17" s="325">
        <v>4.0800000000000003E-2</v>
      </c>
      <c r="AQ17" s="325">
        <v>4.9700000000000001E-2</v>
      </c>
      <c r="AR17" s="325">
        <v>5.6599999999999998E-2</v>
      </c>
      <c r="AS17" s="325">
        <v>1.9E-2</v>
      </c>
      <c r="AT17" s="311"/>
      <c r="AU17" s="325">
        <v>3.7499999999999999E-2</v>
      </c>
      <c r="AV17" s="325">
        <v>4.1000000000000002E-2</v>
      </c>
      <c r="AW17" s="325">
        <v>4.5999999999999999E-2</v>
      </c>
      <c r="AX17" s="325">
        <v>3.6499999999999998E-2</v>
      </c>
      <c r="AY17" s="311"/>
      <c r="AZ17" s="325">
        <v>3.1699999999999999E-2</v>
      </c>
      <c r="BA17" s="325">
        <v>3.8399999999999997E-2</v>
      </c>
      <c r="BB17" s="325">
        <v>4.2999999999999997E-2</v>
      </c>
      <c r="BC17" s="325">
        <v>3.6499999999999998E-2</v>
      </c>
      <c r="BD17" s="326"/>
    </row>
    <row r="18" spans="1:56" s="327" customFormat="1" x14ac:dyDescent="0.3">
      <c r="A18" s="302" t="s">
        <v>20</v>
      </c>
      <c r="B18" s="325">
        <v>7.0099999999999996E-2</v>
      </c>
      <c r="C18" s="325">
        <v>7.4700000000000003E-2</v>
      </c>
      <c r="D18" s="325">
        <v>8.1600000000000006E-2</v>
      </c>
      <c r="E18" s="325">
        <v>6.59E-2</v>
      </c>
      <c r="F18" s="311"/>
      <c r="G18" s="325">
        <v>7.7899999999999997E-2</v>
      </c>
      <c r="H18" s="325">
        <v>8.2199999999999995E-2</v>
      </c>
      <c r="I18" s="325">
        <v>9.1999999999999998E-2</v>
      </c>
      <c r="J18" s="325">
        <v>6.59E-2</v>
      </c>
      <c r="K18" s="311"/>
      <c r="L18" s="325">
        <v>4.2200000000000001E-2</v>
      </c>
      <c r="M18" s="325">
        <v>5.4100000000000002E-2</v>
      </c>
      <c r="N18" s="325">
        <v>9.1399999999999995E-2</v>
      </c>
      <c r="O18" s="325">
        <v>6.59E-2</v>
      </c>
      <c r="P18" s="311"/>
      <c r="Q18" s="325">
        <v>5.8200000000000002E-2</v>
      </c>
      <c r="R18" s="325">
        <v>6.6500000000000004E-2</v>
      </c>
      <c r="S18" s="325">
        <v>8.1799999999999998E-2</v>
      </c>
      <c r="T18" s="325">
        <v>6.59E-2</v>
      </c>
      <c r="U18" s="311"/>
      <c r="V18" s="325">
        <v>4.3799999999999999E-2</v>
      </c>
      <c r="W18" s="325">
        <v>4.4600000000000001E-2</v>
      </c>
      <c r="X18" s="325">
        <v>4.82E-2</v>
      </c>
      <c r="Y18" s="325">
        <v>5.3600000000000002E-2</v>
      </c>
      <c r="Z18" s="311"/>
      <c r="AA18" s="325" t="s">
        <v>66</v>
      </c>
      <c r="AB18" s="325" t="s">
        <v>66</v>
      </c>
      <c r="AC18" s="325" t="s">
        <v>66</v>
      </c>
      <c r="AD18" s="325" t="s">
        <v>66</v>
      </c>
      <c r="AE18" s="311"/>
      <c r="AF18" s="325">
        <v>5.16E-2</v>
      </c>
      <c r="AG18" s="325">
        <v>5.4899999999999997E-2</v>
      </c>
      <c r="AH18" s="325">
        <v>5.4899999999999997E-2</v>
      </c>
      <c r="AI18" s="325">
        <v>5.3600000000000002E-2</v>
      </c>
      <c r="AJ18" s="311"/>
      <c r="AK18" s="325" t="s">
        <v>66</v>
      </c>
      <c r="AL18" s="325" t="s">
        <v>66</v>
      </c>
      <c r="AM18" s="325" t="s">
        <v>66</v>
      </c>
      <c r="AN18" s="325" t="s">
        <v>66</v>
      </c>
      <c r="AO18" s="311"/>
      <c r="AP18" s="325">
        <v>6.8400000000000002E-2</v>
      </c>
      <c r="AQ18" s="325">
        <v>7.7499999999999999E-2</v>
      </c>
      <c r="AR18" s="325">
        <v>7.9000000000000001E-2</v>
      </c>
      <c r="AS18" s="325">
        <v>6.59E-2</v>
      </c>
      <c r="AT18" s="311"/>
      <c r="AU18" s="325">
        <v>6.2199999999999998E-2</v>
      </c>
      <c r="AV18" s="325">
        <v>6.5500000000000003E-2</v>
      </c>
      <c r="AW18" s="325">
        <v>6.5299999999999997E-2</v>
      </c>
      <c r="AX18" s="325">
        <v>5.3600000000000002E-2</v>
      </c>
      <c r="AY18" s="311"/>
      <c r="AZ18" s="325">
        <v>4.99E-2</v>
      </c>
      <c r="BA18" s="325">
        <v>5.6300000000000003E-2</v>
      </c>
      <c r="BB18" s="325">
        <v>5.8400000000000001E-2</v>
      </c>
      <c r="BC18" s="325">
        <v>5.3600000000000002E-2</v>
      </c>
      <c r="BD18" s="326"/>
    </row>
    <row r="19" spans="1:56" s="327" customFormat="1" x14ac:dyDescent="0.3">
      <c r="A19" s="302" t="s">
        <v>21</v>
      </c>
      <c r="B19" s="325">
        <v>6.7599999999999993E-2</v>
      </c>
      <c r="C19" s="325">
        <v>7.2099999999999997E-2</v>
      </c>
      <c r="D19" s="325">
        <v>7.6200000000000004E-2</v>
      </c>
      <c r="E19" s="325">
        <v>5.3600000000000002E-2</v>
      </c>
      <c r="F19" s="311"/>
      <c r="G19" s="325">
        <v>6.4100000000000004E-2</v>
      </c>
      <c r="H19" s="325">
        <v>6.9599999999999995E-2</v>
      </c>
      <c r="I19" s="325">
        <v>7.9000000000000001E-2</v>
      </c>
      <c r="J19" s="325">
        <v>5.3600000000000002E-2</v>
      </c>
      <c r="K19" s="311"/>
      <c r="L19" s="325">
        <v>3.1800000000000002E-2</v>
      </c>
      <c r="M19" s="325">
        <v>4.2099999999999999E-2</v>
      </c>
      <c r="N19" s="325">
        <v>8.2600000000000007E-2</v>
      </c>
      <c r="O19" s="325">
        <v>5.3600000000000002E-2</v>
      </c>
      <c r="P19" s="311"/>
      <c r="Q19" s="325">
        <v>4.9799999999999997E-2</v>
      </c>
      <c r="R19" s="325">
        <v>5.79E-2</v>
      </c>
      <c r="S19" s="325">
        <v>7.0699999999999999E-2</v>
      </c>
      <c r="T19" s="325">
        <v>5.3600000000000002E-2</v>
      </c>
      <c r="U19" s="311"/>
      <c r="V19" s="325">
        <v>5.4600000000000003E-2</v>
      </c>
      <c r="W19" s="325">
        <v>5.5300000000000002E-2</v>
      </c>
      <c r="X19" s="325">
        <v>5.7599999999999998E-2</v>
      </c>
      <c r="Y19" s="325">
        <v>5.8400000000000001E-2</v>
      </c>
      <c r="Z19" s="311"/>
      <c r="AA19" s="325" t="s">
        <v>66</v>
      </c>
      <c r="AB19" s="325" t="s">
        <v>66</v>
      </c>
      <c r="AC19" s="325" t="s">
        <v>66</v>
      </c>
      <c r="AD19" s="325" t="s">
        <v>66</v>
      </c>
      <c r="AE19" s="311"/>
      <c r="AF19" s="325">
        <v>5.9700000000000003E-2</v>
      </c>
      <c r="AG19" s="325">
        <v>6.2799999999999995E-2</v>
      </c>
      <c r="AH19" s="325">
        <v>6.2600000000000003E-2</v>
      </c>
      <c r="AI19" s="325">
        <v>5.8400000000000001E-2</v>
      </c>
      <c r="AJ19" s="311"/>
      <c r="AK19" s="325" t="s">
        <v>66</v>
      </c>
      <c r="AL19" s="325" t="s">
        <v>66</v>
      </c>
      <c r="AM19" s="325" t="s">
        <v>66</v>
      </c>
      <c r="AN19" s="325" t="s">
        <v>66</v>
      </c>
      <c r="AO19" s="311"/>
      <c r="AP19" s="325">
        <v>6.3299999999999995E-2</v>
      </c>
      <c r="AQ19" s="325">
        <v>7.22E-2</v>
      </c>
      <c r="AR19" s="325">
        <v>7.3700000000000002E-2</v>
      </c>
      <c r="AS19" s="325">
        <v>5.3600000000000002E-2</v>
      </c>
      <c r="AT19" s="311"/>
      <c r="AU19" s="325">
        <v>6.4500000000000002E-2</v>
      </c>
      <c r="AV19" s="325">
        <v>6.8099999999999994E-2</v>
      </c>
      <c r="AW19" s="325">
        <v>6.83E-2</v>
      </c>
      <c r="AX19" s="325">
        <v>5.8400000000000001E-2</v>
      </c>
      <c r="AY19" s="311"/>
      <c r="AZ19" s="325">
        <v>5.8599999999999999E-2</v>
      </c>
      <c r="BA19" s="325">
        <v>6.4500000000000002E-2</v>
      </c>
      <c r="BB19" s="325">
        <v>6.5000000000000002E-2</v>
      </c>
      <c r="BC19" s="325">
        <v>5.8400000000000001E-2</v>
      </c>
      <c r="BD19" s="326"/>
    </row>
    <row r="20" spans="1:56" s="327" customFormat="1" x14ac:dyDescent="0.3">
      <c r="A20" s="302" t="s">
        <v>22</v>
      </c>
      <c r="B20" s="325">
        <v>6.7199999999999996E-2</v>
      </c>
      <c r="C20" s="325">
        <v>7.2400000000000006E-2</v>
      </c>
      <c r="D20" s="325">
        <v>7.9799999999999996E-2</v>
      </c>
      <c r="E20" s="325">
        <v>6.4500000000000002E-2</v>
      </c>
      <c r="F20" s="311"/>
      <c r="G20" s="325">
        <v>6.6299999999999998E-2</v>
      </c>
      <c r="H20" s="325">
        <v>7.3099999999999998E-2</v>
      </c>
      <c r="I20" s="325">
        <v>8.3699999999999997E-2</v>
      </c>
      <c r="J20" s="325">
        <v>6.4500000000000002E-2</v>
      </c>
      <c r="K20" s="311"/>
      <c r="L20" s="325">
        <v>5.04E-2</v>
      </c>
      <c r="M20" s="325">
        <v>6.0100000000000001E-2</v>
      </c>
      <c r="N20" s="325">
        <v>8.7900000000000006E-2</v>
      </c>
      <c r="O20" s="325">
        <v>6.4500000000000002E-2</v>
      </c>
      <c r="P20" s="311"/>
      <c r="Q20" s="325">
        <v>5.9700000000000003E-2</v>
      </c>
      <c r="R20" s="325">
        <v>6.7900000000000002E-2</v>
      </c>
      <c r="S20" s="325">
        <v>7.5700000000000003E-2</v>
      </c>
      <c r="T20" s="325">
        <v>6.4500000000000002E-2</v>
      </c>
      <c r="U20" s="311"/>
      <c r="V20" s="325">
        <v>6.1400000000000003E-2</v>
      </c>
      <c r="W20" s="325">
        <v>6.2100000000000002E-2</v>
      </c>
      <c r="X20" s="325">
        <v>6.3100000000000003E-2</v>
      </c>
      <c r="Y20" s="325">
        <v>6.3500000000000001E-2</v>
      </c>
      <c r="Z20" s="311"/>
      <c r="AA20" s="325" t="s">
        <v>66</v>
      </c>
      <c r="AB20" s="325" t="s">
        <v>66</v>
      </c>
      <c r="AC20" s="325" t="s">
        <v>66</v>
      </c>
      <c r="AD20" s="325" t="s">
        <v>66</v>
      </c>
      <c r="AE20" s="311"/>
      <c r="AF20" s="325">
        <v>6.5699999999999995E-2</v>
      </c>
      <c r="AG20" s="325">
        <v>6.8699999999999997E-2</v>
      </c>
      <c r="AH20" s="325">
        <v>6.7299999999999999E-2</v>
      </c>
      <c r="AI20" s="325">
        <v>6.3500000000000001E-2</v>
      </c>
      <c r="AJ20" s="311"/>
      <c r="AK20" s="325" t="s">
        <v>66</v>
      </c>
      <c r="AL20" s="325" t="s">
        <v>66</v>
      </c>
      <c r="AM20" s="325" t="s">
        <v>66</v>
      </c>
      <c r="AN20" s="325" t="s">
        <v>66</v>
      </c>
      <c r="AO20" s="311"/>
      <c r="AP20" s="325">
        <v>6.6900000000000001E-2</v>
      </c>
      <c r="AQ20" s="325">
        <v>7.5499999999999998E-2</v>
      </c>
      <c r="AR20" s="325">
        <v>7.7899999999999997E-2</v>
      </c>
      <c r="AS20" s="325">
        <v>6.4500000000000002E-2</v>
      </c>
      <c r="AT20" s="311"/>
      <c r="AU20" s="325">
        <v>6.9699999999999998E-2</v>
      </c>
      <c r="AV20" s="325">
        <v>7.3300000000000004E-2</v>
      </c>
      <c r="AW20" s="325">
        <v>7.4200000000000002E-2</v>
      </c>
      <c r="AX20" s="325">
        <v>6.3500000000000001E-2</v>
      </c>
      <c r="AY20" s="311"/>
      <c r="AZ20" s="325">
        <v>6.54E-2</v>
      </c>
      <c r="BA20" s="325">
        <v>7.0599999999999996E-2</v>
      </c>
      <c r="BB20" s="325">
        <v>6.9500000000000006E-2</v>
      </c>
      <c r="BC20" s="325">
        <v>6.3500000000000001E-2</v>
      </c>
      <c r="BD20" s="326"/>
    </row>
    <row r="21" spans="1:56" s="327" customFormat="1" x14ac:dyDescent="0.3">
      <c r="A21" s="302" t="s">
        <v>23</v>
      </c>
      <c r="B21" s="325" t="s">
        <v>66</v>
      </c>
      <c r="C21" s="325" t="s">
        <v>66</v>
      </c>
      <c r="D21" s="325" t="s">
        <v>66</v>
      </c>
      <c r="E21" s="325" t="s">
        <v>66</v>
      </c>
      <c r="F21" s="311"/>
      <c r="G21" s="325">
        <v>7.3999999999999996E-2</v>
      </c>
      <c r="H21" s="325" t="s">
        <v>66</v>
      </c>
      <c r="I21" s="325">
        <v>8.9200000000000002E-2</v>
      </c>
      <c r="J21" s="325">
        <v>6.7000000000000004E-2</v>
      </c>
      <c r="K21" s="311"/>
      <c r="L21" s="325" t="s">
        <v>66</v>
      </c>
      <c r="M21" s="325" t="s">
        <v>66</v>
      </c>
      <c r="N21" s="325" t="s">
        <v>66</v>
      </c>
      <c r="O21" s="325" t="s">
        <v>66</v>
      </c>
      <c r="P21" s="311"/>
      <c r="Q21" s="325">
        <v>6.83E-2</v>
      </c>
      <c r="R21" s="325" t="s">
        <v>66</v>
      </c>
      <c r="S21" s="325">
        <v>8.1900000000000001E-2</v>
      </c>
      <c r="T21" s="325">
        <v>6.7000000000000004E-2</v>
      </c>
      <c r="U21" s="311"/>
      <c r="V21" s="325">
        <v>7.0699999999999999E-2</v>
      </c>
      <c r="W21" s="325" t="s">
        <v>66</v>
      </c>
      <c r="X21" s="325">
        <v>7.0800000000000002E-2</v>
      </c>
      <c r="Y21" s="325">
        <v>6.7100000000000007E-2</v>
      </c>
      <c r="Z21" s="311"/>
      <c r="AA21" s="325" t="s">
        <v>66</v>
      </c>
      <c r="AB21" s="325" t="s">
        <v>66</v>
      </c>
      <c r="AC21" s="325" t="s">
        <v>66</v>
      </c>
      <c r="AD21" s="325" t="s">
        <v>66</v>
      </c>
      <c r="AE21" s="311"/>
      <c r="AF21" s="325">
        <v>7.4899999999999994E-2</v>
      </c>
      <c r="AG21" s="325" t="s">
        <v>66</v>
      </c>
      <c r="AH21" s="325">
        <v>7.4999999999999997E-2</v>
      </c>
      <c r="AI21" s="325">
        <v>6.7100000000000007E-2</v>
      </c>
      <c r="AJ21" s="311"/>
      <c r="AK21" s="325" t="s">
        <v>66</v>
      </c>
      <c r="AL21" s="325" t="s">
        <v>66</v>
      </c>
      <c r="AM21" s="325" t="s">
        <v>66</v>
      </c>
      <c r="AN21" s="325" t="s">
        <v>66</v>
      </c>
      <c r="AO21" s="311"/>
      <c r="AP21" s="325">
        <v>7.3200000000000001E-2</v>
      </c>
      <c r="AQ21" s="325" t="s">
        <v>66</v>
      </c>
      <c r="AR21" s="325">
        <v>8.2400000000000001E-2</v>
      </c>
      <c r="AS21" s="325">
        <v>6.7000000000000004E-2</v>
      </c>
      <c r="AT21" s="311"/>
      <c r="AU21" s="325">
        <v>7.6100000000000001E-2</v>
      </c>
      <c r="AV21" s="325" t="s">
        <v>66</v>
      </c>
      <c r="AW21" s="325">
        <v>8.1299999999999997E-2</v>
      </c>
      <c r="AX21" s="325">
        <v>6.7100000000000007E-2</v>
      </c>
      <c r="AY21" s="311"/>
      <c r="AZ21" s="325">
        <v>7.1599999999999997E-2</v>
      </c>
      <c r="BA21" s="325" t="s">
        <v>66</v>
      </c>
      <c r="BB21" s="325">
        <v>7.7299999999999994E-2</v>
      </c>
      <c r="BC21" s="325">
        <v>6.7100000000000007E-2</v>
      </c>
      <c r="BD21" s="326"/>
    </row>
    <row r="22" spans="1:56" s="327" customFormat="1" x14ac:dyDescent="0.3">
      <c r="A22" s="302" t="s">
        <v>27</v>
      </c>
      <c r="B22" s="325">
        <v>7.0599999999999996E-2</v>
      </c>
      <c r="C22" s="325" t="s">
        <v>66</v>
      </c>
      <c r="D22" s="325">
        <v>8.4599999999999995E-2</v>
      </c>
      <c r="E22" s="325">
        <v>6.6199999999999995E-2</v>
      </c>
      <c r="F22" s="311"/>
      <c r="G22" s="325">
        <v>6.7000000000000004E-2</v>
      </c>
      <c r="H22" s="325" t="s">
        <v>66</v>
      </c>
      <c r="I22" s="325">
        <v>9.1399999999999995E-2</v>
      </c>
      <c r="J22" s="325">
        <v>6.54E-2</v>
      </c>
      <c r="K22" s="311"/>
      <c r="L22" s="325">
        <v>5.4600000000000003E-2</v>
      </c>
      <c r="M22" s="325" t="s">
        <v>66</v>
      </c>
      <c r="N22" s="325">
        <v>8.9200000000000002E-2</v>
      </c>
      <c r="O22" s="325">
        <v>7.2999999999999995E-2</v>
      </c>
      <c r="P22" s="311"/>
      <c r="Q22" s="325">
        <v>5.9799999999999999E-2</v>
      </c>
      <c r="R22" s="325" t="s">
        <v>66</v>
      </c>
      <c r="S22" s="325">
        <v>7.6999999999999999E-2</v>
      </c>
      <c r="T22" s="325">
        <v>6.3E-2</v>
      </c>
      <c r="U22" s="311"/>
      <c r="V22" s="325">
        <v>7.1999999999999995E-2</v>
      </c>
      <c r="W22" s="325" t="s">
        <v>66</v>
      </c>
      <c r="X22" s="325">
        <v>7.0000000000000007E-2</v>
      </c>
      <c r="Y22" s="325">
        <v>6.2100000000000002E-2</v>
      </c>
      <c r="Z22" s="311"/>
      <c r="AA22" s="325">
        <v>3.4799999999999998E-2</v>
      </c>
      <c r="AB22" s="325" t="s">
        <v>66</v>
      </c>
      <c r="AC22" s="325">
        <v>5.0500000000000003E-2</v>
      </c>
      <c r="AD22" s="325">
        <v>-7.6E-3</v>
      </c>
      <c r="AE22" s="311"/>
      <c r="AF22" s="325">
        <v>7.4899999999999994E-2</v>
      </c>
      <c r="AG22" s="325" t="s">
        <v>66</v>
      </c>
      <c r="AH22" s="325">
        <v>7.2700000000000001E-2</v>
      </c>
      <c r="AI22" s="325">
        <v>6.2300000000000001E-2</v>
      </c>
      <c r="AJ22" s="311"/>
      <c r="AK22" s="325">
        <v>3.2099999999999997E-2</v>
      </c>
      <c r="AL22" s="325" t="s">
        <v>66</v>
      </c>
      <c r="AM22" s="325">
        <v>3.3500000000000002E-2</v>
      </c>
      <c r="AN22" s="325">
        <v>4.6199999999999998E-2</v>
      </c>
      <c r="AO22" s="311"/>
      <c r="AP22" s="325">
        <v>7.4300000000000005E-2</v>
      </c>
      <c r="AQ22" s="325" t="s">
        <v>66</v>
      </c>
      <c r="AR22" s="325">
        <v>8.0199999999999994E-2</v>
      </c>
      <c r="AS22" s="325">
        <v>6.59E-2</v>
      </c>
      <c r="AT22" s="311"/>
      <c r="AU22" s="325">
        <v>7.6799999999999993E-2</v>
      </c>
      <c r="AV22" s="325" t="s">
        <v>66</v>
      </c>
      <c r="AW22" s="325">
        <v>7.5600000000000001E-2</v>
      </c>
      <c r="AX22" s="325">
        <v>6.2300000000000001E-2</v>
      </c>
      <c r="AY22" s="311"/>
      <c r="AZ22" s="325">
        <v>7.2700000000000001E-2</v>
      </c>
      <c r="BA22" s="325" t="s">
        <v>66</v>
      </c>
      <c r="BB22" s="325">
        <v>7.8600000000000003E-2</v>
      </c>
      <c r="BC22" s="325">
        <v>6.6799999999999998E-2</v>
      </c>
      <c r="BD22" s="326"/>
    </row>
    <row r="23" spans="1:56" s="327" customFormat="1" x14ac:dyDescent="0.3">
      <c r="A23" s="302" t="s">
        <v>28</v>
      </c>
      <c r="B23" s="325" t="s">
        <v>66</v>
      </c>
      <c r="C23" s="325">
        <v>7.6799999999999993E-2</v>
      </c>
      <c r="D23" s="325">
        <v>8.43E-2</v>
      </c>
      <c r="E23" s="325">
        <v>6.54E-2</v>
      </c>
      <c r="F23" s="311"/>
      <c r="G23" s="325" t="s">
        <v>66</v>
      </c>
      <c r="H23" s="325">
        <v>7.7299999999999994E-2</v>
      </c>
      <c r="I23" s="325">
        <v>8.72E-2</v>
      </c>
      <c r="J23" s="325">
        <v>6.54E-2</v>
      </c>
      <c r="K23" s="311"/>
      <c r="L23" s="325" t="s">
        <v>66</v>
      </c>
      <c r="M23" s="325">
        <v>6.4199999999999993E-2</v>
      </c>
      <c r="N23" s="325">
        <v>8.9200000000000002E-2</v>
      </c>
      <c r="O23" s="325">
        <v>7.2999999999999995E-2</v>
      </c>
      <c r="P23" s="311"/>
      <c r="Q23" s="325" t="s">
        <v>66</v>
      </c>
      <c r="R23" s="325">
        <v>7.6200000000000004E-2</v>
      </c>
      <c r="S23" s="325">
        <v>7.9000000000000001E-2</v>
      </c>
      <c r="T23" s="325">
        <v>6.54E-2</v>
      </c>
      <c r="U23" s="311"/>
      <c r="V23" s="325" t="s">
        <v>66</v>
      </c>
      <c r="W23" s="325">
        <v>6.9099999999999995E-2</v>
      </c>
      <c r="X23" s="325">
        <v>6.9599999999999995E-2</v>
      </c>
      <c r="Y23" s="325">
        <v>6.5600000000000006E-2</v>
      </c>
      <c r="Z23" s="311"/>
      <c r="AA23" s="325" t="s">
        <v>66</v>
      </c>
      <c r="AB23" s="325">
        <v>4.4499999999999998E-2</v>
      </c>
      <c r="AC23" s="325">
        <v>5.0500000000000003E-2</v>
      </c>
      <c r="AD23" s="325">
        <v>-7.6E-3</v>
      </c>
      <c r="AE23" s="311"/>
      <c r="AF23" s="325" t="s">
        <v>66</v>
      </c>
      <c r="AG23" s="325">
        <v>7.5399999999999995E-2</v>
      </c>
      <c r="AH23" s="325">
        <v>7.2700000000000001E-2</v>
      </c>
      <c r="AI23" s="325">
        <v>6.5600000000000006E-2</v>
      </c>
      <c r="AJ23" s="311"/>
      <c r="AK23" s="325" t="s">
        <v>66</v>
      </c>
      <c r="AL23" s="325">
        <v>3.27E-2</v>
      </c>
      <c r="AM23" s="325">
        <v>3.3500000000000002E-2</v>
      </c>
      <c r="AN23" s="325">
        <v>4.6199999999999998E-2</v>
      </c>
      <c r="AO23" s="311"/>
      <c r="AP23" s="325" t="s">
        <v>66</v>
      </c>
      <c r="AQ23" s="325">
        <v>7.9699999999999993E-2</v>
      </c>
      <c r="AR23" s="325">
        <v>8.1600000000000006E-2</v>
      </c>
      <c r="AS23" s="325">
        <v>6.54E-2</v>
      </c>
      <c r="AT23" s="311"/>
      <c r="AU23" s="325" t="s">
        <v>66</v>
      </c>
      <c r="AV23" s="325">
        <v>7.7899999999999997E-2</v>
      </c>
      <c r="AW23" s="325">
        <v>7.8799999999999995E-2</v>
      </c>
      <c r="AX23" s="325">
        <v>6.5600000000000006E-2</v>
      </c>
      <c r="AY23" s="311"/>
      <c r="AZ23" s="325" t="s">
        <v>66</v>
      </c>
      <c r="BA23" s="325">
        <v>7.5600000000000001E-2</v>
      </c>
      <c r="BB23" s="325">
        <v>7.4899999999999994E-2</v>
      </c>
      <c r="BC23" s="325">
        <v>6.5600000000000006E-2</v>
      </c>
      <c r="BD23" s="326"/>
    </row>
    <row r="24" spans="1:56" s="106" customFormat="1" ht="17.100000000000001" customHeight="1" x14ac:dyDescent="0.3">
      <c r="A24" s="114"/>
      <c r="B24" s="468" t="s">
        <v>25</v>
      </c>
      <c r="C24" s="468"/>
      <c r="D24" s="468"/>
      <c r="E24" s="468"/>
      <c r="F24" s="60"/>
      <c r="G24" s="468" t="s">
        <v>25</v>
      </c>
      <c r="H24" s="468"/>
      <c r="I24" s="468"/>
      <c r="J24" s="468"/>
      <c r="K24" s="60"/>
      <c r="L24" s="468" t="s">
        <v>25</v>
      </c>
      <c r="M24" s="468"/>
      <c r="N24" s="468"/>
      <c r="O24" s="468"/>
      <c r="P24" s="60"/>
      <c r="Q24" s="468" t="s">
        <v>25</v>
      </c>
      <c r="R24" s="468"/>
      <c r="S24" s="468"/>
      <c r="T24" s="468"/>
      <c r="U24" s="60"/>
      <c r="V24" s="468" t="s">
        <v>25</v>
      </c>
      <c r="W24" s="468"/>
      <c r="X24" s="468"/>
      <c r="Y24" s="468"/>
      <c r="Z24" s="60"/>
      <c r="AA24" s="468" t="s">
        <v>25</v>
      </c>
      <c r="AB24" s="468"/>
      <c r="AC24" s="468"/>
      <c r="AD24" s="468"/>
      <c r="AE24" s="60"/>
      <c r="AF24" s="468" t="s">
        <v>25</v>
      </c>
      <c r="AG24" s="468"/>
      <c r="AH24" s="468"/>
      <c r="AI24" s="468"/>
      <c r="AJ24" s="64"/>
      <c r="AK24" s="468" t="s">
        <v>25</v>
      </c>
      <c r="AL24" s="468"/>
      <c r="AM24" s="468"/>
      <c r="AN24" s="468"/>
      <c r="AO24" s="60"/>
      <c r="AP24" s="468" t="s">
        <v>25</v>
      </c>
      <c r="AQ24" s="468"/>
      <c r="AR24" s="468"/>
      <c r="AS24" s="468"/>
      <c r="AT24" s="60"/>
      <c r="AU24" s="468" t="s">
        <v>25</v>
      </c>
      <c r="AV24" s="468"/>
      <c r="AW24" s="468"/>
      <c r="AX24" s="468"/>
      <c r="AY24" s="19"/>
      <c r="AZ24" s="468" t="s">
        <v>25</v>
      </c>
      <c r="BA24" s="468"/>
      <c r="BB24" s="468"/>
      <c r="BC24" s="468"/>
      <c r="BD24" s="105"/>
    </row>
    <row r="25" spans="1:56" s="106" customFormat="1" x14ac:dyDescent="0.3">
      <c r="A25" s="114" t="s">
        <v>4</v>
      </c>
      <c r="B25" s="120" t="str">
        <f>TEXT("10,608", "0,0")</f>
        <v>10,608</v>
      </c>
      <c r="C25" s="120" t="str">
        <f>TEXT("10,653", "0,0")</f>
        <v>10,653</v>
      </c>
      <c r="D25" s="120" t="str">
        <f>TEXT("10,579", "0,0")</f>
        <v>10,579</v>
      </c>
      <c r="E25" s="120" t="str">
        <f>TEXT("10,191", "0,0")</f>
        <v>10,191</v>
      </c>
      <c r="F25" s="210"/>
      <c r="G25" s="120" t="str">
        <f>TEXT("10,469", "0,0")</f>
        <v>10,469</v>
      </c>
      <c r="H25" s="120" t="str">
        <f>TEXT("10,512", "0,0")</f>
        <v>10,512</v>
      </c>
      <c r="I25" s="120" t="str">
        <f>TEXT("10,671", "0,0")</f>
        <v>10,671</v>
      </c>
      <c r="J25" s="120" t="str">
        <f>TEXT("10,191", "0,0")</f>
        <v>10,191</v>
      </c>
      <c r="K25" s="33"/>
      <c r="L25" s="1" t="str">
        <f>TEXT("10,401", "0,0")</f>
        <v>10,401</v>
      </c>
      <c r="M25" s="1" t="str">
        <f>TEXT("10,525", "0,0")</f>
        <v>10,525</v>
      </c>
      <c r="N25" s="1" t="str">
        <f>TEXT("10,725", "0,0")</f>
        <v>10,725</v>
      </c>
      <c r="O25" s="1" t="str">
        <f>TEXT("10,191", "0,0")</f>
        <v>10,191</v>
      </c>
      <c r="P25" s="210"/>
      <c r="Q25" s="1" t="str">
        <f>TEXT("10,201", "0,0")</f>
        <v>10,201</v>
      </c>
      <c r="R25" s="1" t="str">
        <f>TEXT("10,280", "0,0")</f>
        <v>10,280</v>
      </c>
      <c r="S25" s="1" t="str">
        <f>TEXT("10,517", "0,0")</f>
        <v>10,517</v>
      </c>
      <c r="T25" s="1" t="str">
        <f>TEXT("10,191", "0,0")</f>
        <v>10,191</v>
      </c>
      <c r="U25" s="33"/>
      <c r="V25" s="1" t="str">
        <f>TEXT("10,332", "0,0")</f>
        <v>10,332</v>
      </c>
      <c r="W25" s="1" t="str">
        <f>TEXT("10,340", "0,0")</f>
        <v>10,340</v>
      </c>
      <c r="X25" s="1" t="str">
        <f>TEXT("10,365", "0,0")</f>
        <v>10,365</v>
      </c>
      <c r="Y25" s="1" t="str">
        <f>TEXT("10,365", "0,0")</f>
        <v>10,365</v>
      </c>
      <c r="Z25" s="210"/>
      <c r="AA25" s="1" t="s">
        <v>66</v>
      </c>
      <c r="AB25" s="1" t="s">
        <v>66</v>
      </c>
      <c r="AC25" s="1" t="s">
        <v>66</v>
      </c>
      <c r="AD25" s="1" t="s">
        <v>66</v>
      </c>
      <c r="AE25" s="33"/>
      <c r="AF25" s="1" t="str">
        <f>TEXT("10,365", "0,0")</f>
        <v>10,365</v>
      </c>
      <c r="AG25" s="1" t="str">
        <f>TEXT("10,401", "0,0")</f>
        <v>10,401</v>
      </c>
      <c r="AH25" s="1" t="str">
        <f>TEXT("10,415", "0,0")</f>
        <v>10,415</v>
      </c>
      <c r="AI25" s="1" t="str">
        <f>TEXT("10,367", "0,0")</f>
        <v>10,367</v>
      </c>
      <c r="AJ25" s="33"/>
      <c r="AK25" s="1">
        <v>10319</v>
      </c>
      <c r="AL25" s="1">
        <v>10325</v>
      </c>
      <c r="AM25" s="1">
        <v>10334</v>
      </c>
      <c r="AN25" s="1">
        <v>10365</v>
      </c>
      <c r="AO25" s="33"/>
      <c r="AP25" s="1" t="str">
        <f>TEXT("10,411", "0,0")</f>
        <v>10,411</v>
      </c>
      <c r="AQ25" s="1" t="str">
        <f>TEXT("10,500", "0,0")</f>
        <v>10,500</v>
      </c>
      <c r="AR25" s="1" t="str">
        <f>TEXT("10,569", "0,0")</f>
        <v>10,569</v>
      </c>
      <c r="AS25" s="1" t="str">
        <f>TEXT("10,191", "0,0")</f>
        <v>10,191</v>
      </c>
      <c r="AT25" s="210"/>
      <c r="AU25" s="1" t="str">
        <f>TEXT("10,377", "0,0")</f>
        <v>10,377</v>
      </c>
      <c r="AV25" s="1" t="str">
        <f>TEXT("10,412", "0,0")</f>
        <v>10,412</v>
      </c>
      <c r="AW25" s="1" t="str">
        <f>TEXT("10,463", "0,0")</f>
        <v>10,463</v>
      </c>
      <c r="AX25" s="1" t="str">
        <f>TEXT("10,367", "0,0")</f>
        <v>10,367</v>
      </c>
      <c r="AY25" s="210"/>
      <c r="AZ25" s="1" t="str">
        <f>TEXT("10,319", "0,0")</f>
        <v>10,319</v>
      </c>
      <c r="BA25" s="1" t="str">
        <f>TEXT("10,387", "0,0")</f>
        <v>10,387</v>
      </c>
      <c r="BB25" s="1" t="str">
        <f>TEXT("10,432", "0,0")</f>
        <v>10,432</v>
      </c>
      <c r="BC25" s="1" t="str">
        <f>TEXT("10,367", "0,0")</f>
        <v>10,367</v>
      </c>
      <c r="BD25" s="105"/>
    </row>
    <row r="26" spans="1:56" s="106" customFormat="1" x14ac:dyDescent="0.3">
      <c r="A26" s="114" t="s">
        <v>20</v>
      </c>
      <c r="B26" s="120" t="str">
        <f>TEXT("12,255", "0,0")</f>
        <v>12,255</v>
      </c>
      <c r="C26" s="120" t="str">
        <f>TEXT("12,415", "0,0")</f>
        <v>12,415</v>
      </c>
      <c r="D26" s="120" t="str">
        <f>TEXT("12,654", "0,0")</f>
        <v>12,654</v>
      </c>
      <c r="E26" s="120" t="str">
        <f>TEXT("12,112", "0,0")</f>
        <v>12,112</v>
      </c>
      <c r="F26" s="210"/>
      <c r="G26" s="120" t="str">
        <f>TEXT("12,526", "0,0")</f>
        <v>12,526</v>
      </c>
      <c r="H26" s="120" t="str">
        <f>TEXT("12,676", "0,0")</f>
        <v>12,676</v>
      </c>
      <c r="I26" s="120" t="str">
        <f>TEXT("13,023", "0,0")</f>
        <v>13,023</v>
      </c>
      <c r="J26" s="120" t="str">
        <f>TEXT("12,112", "0,0")</f>
        <v>12,112</v>
      </c>
      <c r="K26" s="33"/>
      <c r="L26" s="1" t="str">
        <f>TEXT("11,321", "0,0")</f>
        <v>11,321</v>
      </c>
      <c r="M26" s="1" t="str">
        <f>TEXT("11,715", "0,0")</f>
        <v>11,715</v>
      </c>
      <c r="N26" s="1" t="str">
        <f>TEXT("13,003", "0,0")</f>
        <v>13,003</v>
      </c>
      <c r="O26" s="1" t="str">
        <f>TEXT("12,112", "0,0")</f>
        <v>12,112</v>
      </c>
      <c r="P26" s="210"/>
      <c r="Q26" s="1" t="str">
        <f>TEXT("11,850", "0,0")</f>
        <v>11,850</v>
      </c>
      <c r="R26" s="1" t="str">
        <f>TEXT("12,134", "0,0")</f>
        <v>12,134</v>
      </c>
      <c r="S26" s="1" t="str">
        <f>TEXT("12,663", "0,0")</f>
        <v>12,663</v>
      </c>
      <c r="T26" s="1" t="str">
        <f>TEXT("12,112", "0,0")</f>
        <v>12,112</v>
      </c>
      <c r="U26" s="33"/>
      <c r="V26" s="1" t="str">
        <f>TEXT("11,375", "0,0")</f>
        <v>11,375</v>
      </c>
      <c r="W26" s="1" t="str">
        <f>TEXT("11,399", "0,0")</f>
        <v>11,399</v>
      </c>
      <c r="X26" s="1" t="str">
        <f>TEXT("11,518", "0,0")</f>
        <v>11,518</v>
      </c>
      <c r="Y26" s="1" t="str">
        <f>TEXT("11,697", "0,0")</f>
        <v>11,697</v>
      </c>
      <c r="Z26" s="210"/>
      <c r="AA26" s="1" t="s">
        <v>66</v>
      </c>
      <c r="AB26" s="1" t="s">
        <v>66</v>
      </c>
      <c r="AC26" s="1" t="s">
        <v>66</v>
      </c>
      <c r="AD26" s="1" t="s">
        <v>66</v>
      </c>
      <c r="AE26" s="33"/>
      <c r="AF26" s="1" t="str">
        <f>TEXT("11,629", "0,0")</f>
        <v>11,629</v>
      </c>
      <c r="AG26" s="1" t="str">
        <f>TEXT("11,740", "0,0")</f>
        <v>11,740</v>
      </c>
      <c r="AH26" s="1" t="str">
        <f>TEXT("11,742", "0,0")</f>
        <v>11,742</v>
      </c>
      <c r="AI26" s="1" t="str">
        <f>TEXT("11,697", "0,0")</f>
        <v>11,697</v>
      </c>
      <c r="AJ26" s="33"/>
      <c r="AK26" s="1" t="s">
        <v>66</v>
      </c>
      <c r="AL26" s="1" t="s">
        <v>66</v>
      </c>
      <c r="AM26" s="1" t="s">
        <v>66</v>
      </c>
      <c r="AN26" s="1" t="s">
        <v>66</v>
      </c>
      <c r="AO26" s="33"/>
      <c r="AP26" s="1" t="str">
        <f>TEXT("12,198", "0,0")</f>
        <v>12,198</v>
      </c>
      <c r="AQ26" s="1" t="str">
        <f>TEXT("12,513", "0,0")</f>
        <v>12,513</v>
      </c>
      <c r="AR26" s="1" t="str">
        <f>TEXT("12,566", "0,0")</f>
        <v>12,566</v>
      </c>
      <c r="AS26" s="1" t="str">
        <f>TEXT("12,112", "0,0")</f>
        <v>12,112</v>
      </c>
      <c r="AT26" s="210"/>
      <c r="AU26" s="1" t="str">
        <f>TEXT("11,985", "0,0")</f>
        <v>11,985</v>
      </c>
      <c r="AV26" s="1" t="str">
        <f>TEXT("12,099", "0,0")</f>
        <v>12,099</v>
      </c>
      <c r="AW26" s="1" t="str">
        <f>TEXT("12,092", "0,0")</f>
        <v>12,092</v>
      </c>
      <c r="AX26" s="1" t="str">
        <f>TEXT("11,697", "0,0")</f>
        <v>11,697</v>
      </c>
      <c r="AY26" s="210"/>
      <c r="AZ26" s="1" t="str">
        <f>TEXT("11,575", "0,0")</f>
        <v>11,575</v>
      </c>
      <c r="BA26" s="1" t="str">
        <f>TEXT("11,787", "0,0")</f>
        <v>11,787</v>
      </c>
      <c r="BB26" s="1" t="str">
        <f>TEXT("11,859", "0,0")</f>
        <v>11,859</v>
      </c>
      <c r="BC26" s="1" t="str">
        <f>TEXT("11,697", "0,0")</f>
        <v>11,697</v>
      </c>
      <c r="BD26" s="105"/>
    </row>
    <row r="27" spans="1:56" s="106" customFormat="1" x14ac:dyDescent="0.3">
      <c r="A27" s="114" t="s">
        <v>21</v>
      </c>
      <c r="B27" s="120" t="str">
        <f>TEXT("13,871", "0,0")</f>
        <v>13,871</v>
      </c>
      <c r="C27" s="120" t="str">
        <f>TEXT("14,165", "0,0")</f>
        <v>14,165</v>
      </c>
      <c r="D27" s="120" t="str">
        <f>TEXT("14,441", "0,0")</f>
        <v>14,441</v>
      </c>
      <c r="E27" s="120" t="str">
        <f>TEXT("12,983", "0,0")</f>
        <v>12,983</v>
      </c>
      <c r="F27" s="210"/>
      <c r="G27" s="120" t="str">
        <f>TEXT("13,643", "0,0")</f>
        <v>13,643</v>
      </c>
      <c r="H27" s="120" t="str">
        <f>TEXT("13,999", "0,0")</f>
        <v>13,999</v>
      </c>
      <c r="I27" s="120" t="str">
        <f>TEXT("14,627", "0,0")</f>
        <v>14,627</v>
      </c>
      <c r="J27" s="120" t="str">
        <f>TEXT("12,983", "0,0")</f>
        <v>12,983</v>
      </c>
      <c r="K27" s="33"/>
      <c r="L27" s="1" t="str">
        <f>TEXT("11,698", "0,0")</f>
        <v>11,698</v>
      </c>
      <c r="M27" s="1" t="str">
        <f>TEXT("12,291", "0,0")</f>
        <v>12,291</v>
      </c>
      <c r="N27" s="1" t="str">
        <f>TEXT("14,873", "0,0")</f>
        <v>14,873</v>
      </c>
      <c r="O27" s="1" t="str">
        <f>TEXT("12,983", "0,0")</f>
        <v>12,983</v>
      </c>
      <c r="P27" s="210"/>
      <c r="Q27" s="1" t="str">
        <f>TEXT("12,753", "0,0")</f>
        <v>12,753</v>
      </c>
      <c r="R27" s="1" t="str">
        <f>TEXT("13,255", "0,0")</f>
        <v>13,255</v>
      </c>
      <c r="S27" s="1" t="str">
        <f>TEXT("14,076", "0,0")</f>
        <v>14,076</v>
      </c>
      <c r="T27" s="1" t="str">
        <f>TEXT("12,983", "0,0")</f>
        <v>12,983</v>
      </c>
      <c r="U27" s="33"/>
      <c r="V27" s="1" t="str">
        <f>TEXT("13,046", "0,0")</f>
        <v>13,046</v>
      </c>
      <c r="W27" s="1" t="str">
        <f>TEXT("13,092", "0,0")</f>
        <v>13,092</v>
      </c>
      <c r="X27" s="1" t="str">
        <f>TEXT("13,231", "0,0")</f>
        <v>13,231</v>
      </c>
      <c r="Y27" s="1" t="str">
        <f>TEXT("13,283", "0,0")</f>
        <v>13,283</v>
      </c>
      <c r="Z27" s="210"/>
      <c r="AA27" s="1" t="s">
        <v>66</v>
      </c>
      <c r="AB27" s="1" t="s">
        <v>66</v>
      </c>
      <c r="AC27" s="1" t="s">
        <v>66</v>
      </c>
      <c r="AD27" s="1" t="s">
        <v>66</v>
      </c>
      <c r="AE27" s="33"/>
      <c r="AF27" s="1" t="str">
        <f>TEXT("13,364", "0,0")</f>
        <v>13,364</v>
      </c>
      <c r="AG27" s="1" t="str">
        <f>TEXT("13,559", "0,0")</f>
        <v>13,559</v>
      </c>
      <c r="AH27" s="1" t="str">
        <f>TEXT("13,548", "0,0")</f>
        <v>13,548</v>
      </c>
      <c r="AI27" s="1" t="str">
        <f>TEXT("13,283", "0,0")</f>
        <v>13,283</v>
      </c>
      <c r="AJ27" s="33"/>
      <c r="AK27" s="1" t="s">
        <v>66</v>
      </c>
      <c r="AL27" s="1" t="s">
        <v>66</v>
      </c>
      <c r="AM27" s="1" t="s">
        <v>66</v>
      </c>
      <c r="AN27" s="1" t="s">
        <v>66</v>
      </c>
      <c r="AO27" s="33"/>
      <c r="AP27" s="1" t="str">
        <f>TEXT("13,596", "0,0")</f>
        <v>13,596</v>
      </c>
      <c r="AQ27" s="1" t="str">
        <f>TEXT("14,173", "0,0")</f>
        <v>14,173</v>
      </c>
      <c r="AR27" s="1" t="str">
        <f>TEXT("14,275", "0,0")</f>
        <v>14,275</v>
      </c>
      <c r="AS27" s="1" t="str">
        <f>TEXT("12,983", "0,0")</f>
        <v>12,983</v>
      </c>
      <c r="AT27" s="210"/>
      <c r="AU27" s="1" t="str">
        <f>TEXT("13,669", "0,0")</f>
        <v>13,669</v>
      </c>
      <c r="AV27" s="1" t="str">
        <f>TEXT("13,902", "0,0")</f>
        <v>13,902</v>
      </c>
      <c r="AW27" s="1" t="str">
        <f>TEXT("13,914", "0,0")</f>
        <v>13,914</v>
      </c>
      <c r="AX27" s="1" t="str">
        <f>TEXT("13,283", "0,0")</f>
        <v>13,283</v>
      </c>
      <c r="AY27" s="210"/>
      <c r="AZ27" s="1" t="str">
        <f>TEXT("13,298", "0,0")</f>
        <v>13,298</v>
      </c>
      <c r="BA27" s="1" t="str">
        <f>TEXT("13,668", "0,0")</f>
        <v>13,668</v>
      </c>
      <c r="BB27" s="1" t="str">
        <f>TEXT("13,704", "0,0")</f>
        <v>13,704</v>
      </c>
      <c r="BC27" s="1" t="str">
        <f>TEXT("13,283", "0,0")</f>
        <v>13,283</v>
      </c>
      <c r="BD27" s="105"/>
    </row>
    <row r="28" spans="1:56" s="106" customFormat="1" x14ac:dyDescent="0.3">
      <c r="A28" s="114" t="s">
        <v>22</v>
      </c>
      <c r="B28" s="120" t="str">
        <f>TEXT("15,772", "0,0")</f>
        <v>15,772</v>
      </c>
      <c r="C28" s="120" t="str">
        <f>TEXT("16,324", "0,0")</f>
        <v>16,324</v>
      </c>
      <c r="D28" s="120" t="str">
        <f>TEXT("17,127", "0,0")</f>
        <v>17,127</v>
      </c>
      <c r="E28" s="120" t="str">
        <f>TEXT("15,501", "0,0")</f>
        <v>15,501</v>
      </c>
      <c r="F28" s="210"/>
      <c r="G28" s="120" t="str">
        <f>TEXT("15,684", "0,0")</f>
        <v>15,684</v>
      </c>
      <c r="H28" s="120" t="str">
        <f>TEXT("16,396", "0,0")</f>
        <v>16,396</v>
      </c>
      <c r="I28" s="120" t="str">
        <f>TEXT("17,566", "0,0")</f>
        <v>17,566</v>
      </c>
      <c r="J28" s="120" t="str">
        <f>TEXT("15,501", "0,0")</f>
        <v>15,501</v>
      </c>
      <c r="K28" s="33"/>
      <c r="L28" s="1" t="str">
        <f>TEXT("14,113", "0,0")</f>
        <v>14,113</v>
      </c>
      <c r="M28" s="1" t="str">
        <f>TEXT("15,053", "0,0")</f>
        <v>15,053</v>
      </c>
      <c r="N28" s="1" t="str">
        <f>TEXT("18,046", "0,0")</f>
        <v>18,046</v>
      </c>
      <c r="O28" s="1" t="str">
        <f>TEXT("15,501", "0,0")</f>
        <v>15,501</v>
      </c>
      <c r="P28" s="210"/>
      <c r="Q28" s="1" t="str">
        <f>TEXT("15,010", "0,0")</f>
        <v>15,010</v>
      </c>
      <c r="R28" s="1" t="str">
        <f>TEXT("15,847", "0,0")</f>
        <v>15,847</v>
      </c>
      <c r="S28" s="1" t="str">
        <f>TEXT("16,677", "0,0")</f>
        <v>16,677</v>
      </c>
      <c r="T28" s="1" t="str">
        <f>TEXT("15,501", "0,0")</f>
        <v>15,501</v>
      </c>
      <c r="U28" s="33"/>
      <c r="V28" s="1" t="str">
        <f>TEXT("15,178", "0,0")</f>
        <v>15,178</v>
      </c>
      <c r="W28" s="1" t="str">
        <f>TEXT("15,257", "0,0")</f>
        <v>15,257</v>
      </c>
      <c r="X28" s="1" t="str">
        <f>TEXT("15,352", "0,0")</f>
        <v>15,352</v>
      </c>
      <c r="Y28" s="1" t="str">
        <f>TEXT("15,389", "0,0")</f>
        <v>15,389</v>
      </c>
      <c r="Z28" s="210"/>
      <c r="AA28" s="1" t="s">
        <v>66</v>
      </c>
      <c r="AB28" s="1" t="s">
        <v>66</v>
      </c>
      <c r="AC28" s="1" t="s">
        <v>66</v>
      </c>
      <c r="AD28" s="1" t="s">
        <v>66</v>
      </c>
      <c r="AE28" s="33"/>
      <c r="AF28" s="1" t="str">
        <f>TEXT("15,618", "0,0")</f>
        <v>15,618</v>
      </c>
      <c r="AG28" s="1" t="str">
        <f>TEXT("15,926", "0,0")</f>
        <v>15,926</v>
      </c>
      <c r="AH28" s="1" t="str">
        <f>TEXT("15,788", "0,0")</f>
        <v>15,788</v>
      </c>
      <c r="AI28" s="1" t="str">
        <f>TEXT("15,392", "0,0")</f>
        <v>15,392</v>
      </c>
      <c r="AJ28" s="33"/>
      <c r="AK28" s="1" t="s">
        <v>66</v>
      </c>
      <c r="AL28" s="1" t="s">
        <v>66</v>
      </c>
      <c r="AM28" s="1" t="s">
        <v>66</v>
      </c>
      <c r="AN28" s="1" t="s">
        <v>66</v>
      </c>
      <c r="AO28" s="33"/>
      <c r="AP28" s="1" t="str">
        <f>TEXT("15,747", "0,0")</f>
        <v>15,747</v>
      </c>
      <c r="AQ28" s="1" t="str">
        <f>TEXT("16,659", "0,0")</f>
        <v>16,659</v>
      </c>
      <c r="AR28" s="1" t="str">
        <f>TEXT("16,917", "0,0")</f>
        <v>16,917</v>
      </c>
      <c r="AS28" s="1" t="str">
        <f>TEXT("15,501", "0,0")</f>
        <v>15,501</v>
      </c>
      <c r="AT28" s="210"/>
      <c r="AU28" s="1" t="str">
        <f>TEXT("16,034", "0,0")</f>
        <v>16,034</v>
      </c>
      <c r="AV28" s="1" t="str">
        <f>TEXT("16,420", "0,0")</f>
        <v>16,420</v>
      </c>
      <c r="AW28" s="1" t="str">
        <f>TEXT("16,517", "0,0")</f>
        <v>16,517</v>
      </c>
      <c r="AX28" s="1" t="str">
        <f>TEXT("15,392", "0,0")</f>
        <v>15,392</v>
      </c>
      <c r="AY28" s="210"/>
      <c r="AZ28" s="1" t="str">
        <f>TEXT("15,591", "0,0")</f>
        <v>15,591</v>
      </c>
      <c r="BA28" s="1" t="str">
        <f>TEXT("16,134", "0,0")</f>
        <v>16,134</v>
      </c>
      <c r="BB28" s="1" t="str">
        <f>TEXT("16,017", "0,0")</f>
        <v>16,017</v>
      </c>
      <c r="BC28" s="1" t="str">
        <f>TEXT("15,392", "0,0")</f>
        <v>15,392</v>
      </c>
      <c r="BD28" s="105"/>
    </row>
    <row r="29" spans="1:56" s="106" customFormat="1" x14ac:dyDescent="0.3">
      <c r="A29" s="114" t="s">
        <v>23</v>
      </c>
      <c r="B29" s="120" t="s">
        <v>66</v>
      </c>
      <c r="C29" s="120" t="s">
        <v>66</v>
      </c>
      <c r="D29" s="120" t="s">
        <v>66</v>
      </c>
      <c r="E29" s="120" t="s">
        <v>66</v>
      </c>
      <c r="F29" s="210"/>
      <c r="G29" s="120" t="str">
        <f>TEXT("20,430", "0,0")</f>
        <v>20,430</v>
      </c>
      <c r="H29" s="120" t="s">
        <v>66</v>
      </c>
      <c r="I29" s="120" t="str">
        <f>TEXT("23,504", "0,0")</f>
        <v>23,504</v>
      </c>
      <c r="J29" s="120" t="str">
        <f>TEXT("19,129", "0,0")</f>
        <v>19,129</v>
      </c>
      <c r="K29" s="33"/>
      <c r="L29" s="1" t="s">
        <v>66</v>
      </c>
      <c r="M29" s="1" t="s">
        <v>66</v>
      </c>
      <c r="N29" s="1" t="s">
        <v>66</v>
      </c>
      <c r="O29" s="1" t="s">
        <v>66</v>
      </c>
      <c r="P29" s="210"/>
      <c r="Q29" s="1" t="str">
        <f>TEXT("19,380", "0,0")</f>
        <v>19,380</v>
      </c>
      <c r="R29" s="1" t="s">
        <v>66</v>
      </c>
      <c r="S29" s="1" t="str">
        <f>TEXT("21,977", "0,0")</f>
        <v>21,977</v>
      </c>
      <c r="T29" s="1" t="str">
        <f>TEXT("19,129", "0,0")</f>
        <v>19,129</v>
      </c>
      <c r="U29" s="33"/>
      <c r="V29" s="1" t="str">
        <f>TEXT("19,812", "0,0")</f>
        <v>19,812</v>
      </c>
      <c r="W29" s="1" t="s">
        <v>66</v>
      </c>
      <c r="X29" s="1" t="str">
        <f>TEXT("19,819", "0,0")</f>
        <v>19,819</v>
      </c>
      <c r="Y29" s="1" t="str">
        <f>TEXT("19,148", "0,0")</f>
        <v>19,148</v>
      </c>
      <c r="Z29" s="210"/>
      <c r="AA29" s="1" t="s">
        <v>66</v>
      </c>
      <c r="AB29" s="1" t="s">
        <v>66</v>
      </c>
      <c r="AC29" s="1" t="s">
        <v>66</v>
      </c>
      <c r="AD29" s="1" t="s">
        <v>66</v>
      </c>
      <c r="AE29" s="33"/>
      <c r="AF29" s="1" t="str">
        <f>TEXT("20,603", "0,0")</f>
        <v>20,603</v>
      </c>
      <c r="AG29" s="1" t="s">
        <v>66</v>
      </c>
      <c r="AH29" s="1" t="str">
        <f>TEXT("20,618", "0,0")</f>
        <v>20,618</v>
      </c>
      <c r="AI29" s="1" t="str">
        <f>TEXT("19,148", "0,0")</f>
        <v>19,148</v>
      </c>
      <c r="AJ29" s="33"/>
      <c r="AK29" s="1" t="s">
        <v>66</v>
      </c>
      <c r="AL29" s="1" t="s">
        <v>66</v>
      </c>
      <c r="AM29" s="1" t="s">
        <v>66</v>
      </c>
      <c r="AN29" s="1" t="s">
        <v>66</v>
      </c>
      <c r="AO29" s="33"/>
      <c r="AP29" s="1" t="str">
        <f>TEXT("20,279", "0,0")</f>
        <v>20,279</v>
      </c>
      <c r="AQ29" s="1" t="s">
        <v>66</v>
      </c>
      <c r="AR29" s="1" t="str">
        <f>TEXT("22,081", "0,0")</f>
        <v>22,081</v>
      </c>
      <c r="AS29" s="1" t="str">
        <f>TEXT("19,129", "0,0")</f>
        <v>19,129</v>
      </c>
      <c r="AT29" s="210"/>
      <c r="AU29" s="1" t="str">
        <f>TEXT("20,843", "0,0")</f>
        <v>20,843</v>
      </c>
      <c r="AV29" s="1" t="s">
        <v>66</v>
      </c>
      <c r="AW29" s="1" t="str">
        <f>TEXT("21,870", "0,0")</f>
        <v>21,870</v>
      </c>
      <c r="AX29" s="1" t="str">
        <f>TEXT("19,148", "0,0")</f>
        <v>19,148</v>
      </c>
      <c r="AY29" s="210"/>
      <c r="AZ29" s="1" t="str">
        <f>TEXT("19,976", "0,0")</f>
        <v>19,976</v>
      </c>
      <c r="BA29" s="1" t="s">
        <v>66</v>
      </c>
      <c r="BB29" s="1" t="str">
        <f>TEXT("21,067", "0,0")</f>
        <v>21,067</v>
      </c>
      <c r="BC29" s="1" t="str">
        <f>TEXT("19,148", "0,0")</f>
        <v>19,148</v>
      </c>
      <c r="BD29" s="105"/>
    </row>
    <row r="30" spans="1:56" s="106" customFormat="1" x14ac:dyDescent="0.3">
      <c r="A30" s="114" t="s">
        <v>27</v>
      </c>
      <c r="B30" s="120" t="str">
        <f>TEXT("18,697", "0,0")</f>
        <v>18,697</v>
      </c>
      <c r="C30" s="120" t="s">
        <v>66</v>
      </c>
      <c r="D30" s="120" t="str">
        <f>TEXT("21,070", "0,0")</f>
        <v>21,070</v>
      </c>
      <c r="E30" s="120" t="str">
        <f>TEXT("18,003", "0,0")</f>
        <v>18,003</v>
      </c>
      <c r="F30" s="210"/>
      <c r="G30" s="120" t="str">
        <f>TEXT("25,754", "0,0")</f>
        <v>25,754</v>
      </c>
      <c r="H30" s="120" t="s">
        <v>66</v>
      </c>
      <c r="I30" s="120" t="str">
        <f>TEXT("35,791", "0,0")</f>
        <v>35,791</v>
      </c>
      <c r="J30" s="120" t="str">
        <f>TEXT("25,187", "0,0")</f>
        <v>25,187</v>
      </c>
      <c r="K30" s="33"/>
      <c r="L30" s="1" t="str">
        <f>TEXT("14,886", "0,0")</f>
        <v>14,886</v>
      </c>
      <c r="M30" s="1" t="s">
        <v>66</v>
      </c>
      <c r="N30" s="1" t="str">
        <f>TEXT("18,962", "0,0")</f>
        <v>18,962</v>
      </c>
      <c r="O30" s="1" t="str">
        <f>TEXT("16,947", "0,0")</f>
        <v>16,947</v>
      </c>
      <c r="P30" s="210"/>
      <c r="Q30" s="1" t="str">
        <f>TEXT("22,640", "0,0")</f>
        <v>22,640</v>
      </c>
      <c r="R30" s="1" t="s">
        <v>66</v>
      </c>
      <c r="S30" s="1" t="str">
        <f>TEXT("28,364", "0,0")</f>
        <v>28,364</v>
      </c>
      <c r="T30" s="1" t="str">
        <f>TEXT("23,605", "0,0")</f>
        <v>23,605</v>
      </c>
      <c r="U30" s="33"/>
      <c r="V30" s="1" t="str">
        <f>TEXT("28,957", "0,0")</f>
        <v>28,957</v>
      </c>
      <c r="W30" s="1" t="s">
        <v>66</v>
      </c>
      <c r="X30" s="1" t="str">
        <f>TEXT("28,150", "0,0")</f>
        <v>28,150</v>
      </c>
      <c r="Y30" s="1" t="str">
        <f>TEXT("25,116", "0,0")</f>
        <v>25,116</v>
      </c>
      <c r="Z30" s="210"/>
      <c r="AA30" s="1" t="s">
        <v>413</v>
      </c>
      <c r="AB30" s="1" t="s">
        <v>66</v>
      </c>
      <c r="AC30" s="1">
        <v>10174.659325880035</v>
      </c>
      <c r="AD30" s="1">
        <v>9909.8082026964767</v>
      </c>
      <c r="AE30" s="33"/>
      <c r="AF30" s="1" t="str">
        <f>TEXT("24,676", "0,0")</f>
        <v>24,676</v>
      </c>
      <c r="AG30" s="1" t="s">
        <v>66</v>
      </c>
      <c r="AH30" s="1" t="str">
        <f>TEXT("24,055", "0,0")</f>
        <v>24,055</v>
      </c>
      <c r="AI30" s="1" t="str">
        <f>TEXT("21,311", "0,0")</f>
        <v>21,311</v>
      </c>
      <c r="AJ30" s="33"/>
      <c r="AK30" s="1">
        <v>10700</v>
      </c>
      <c r="AL30" s="1" t="s">
        <v>66</v>
      </c>
      <c r="AM30" s="1">
        <v>10731</v>
      </c>
      <c r="AN30" s="1">
        <v>11016</v>
      </c>
      <c r="AO30" s="33"/>
      <c r="AP30" s="1" t="str">
        <f>TEXT("29,204", "0,0")</f>
        <v>29,204</v>
      </c>
      <c r="AQ30" s="1" t="s">
        <v>66</v>
      </c>
      <c r="AR30" s="1" t="str">
        <f>TEXT("31,656", "0,0")</f>
        <v>31,656</v>
      </c>
      <c r="AS30" s="1" t="str">
        <f>TEXT("25,947", "0,0")</f>
        <v>25,947</v>
      </c>
      <c r="AT30" s="210"/>
      <c r="AU30" s="1" t="str">
        <f>TEXT("30,621", "0,0")</f>
        <v>30,621</v>
      </c>
      <c r="AV30" s="1" t="s">
        <v>66</v>
      </c>
      <c r="AW30" s="1" t="str">
        <f>TEXT("30,108", "0,0")</f>
        <v>30,108</v>
      </c>
      <c r="AX30" s="1" t="str">
        <f>TEXT("24,951", "0,0")</f>
        <v>24,951</v>
      </c>
      <c r="AY30" s="210"/>
      <c r="AZ30" s="1" t="str">
        <f>TEXT("21,908", "0,0")</f>
        <v>21,908</v>
      </c>
      <c r="BA30" s="1" t="s">
        <v>66</v>
      </c>
      <c r="BB30" s="1" t="str">
        <f>TEXT("23,289", "0,0")</f>
        <v>23,289</v>
      </c>
      <c r="BC30" s="1" t="str">
        <f>TEXT("20,605", "0,0")</f>
        <v>20,605</v>
      </c>
      <c r="BD30" s="105"/>
    </row>
    <row r="31" spans="1:56" s="106" customFormat="1" x14ac:dyDescent="0.3">
      <c r="A31" s="114" t="s">
        <v>28</v>
      </c>
      <c r="B31" s="120" t="s">
        <v>66</v>
      </c>
      <c r="C31" s="120" t="str">
        <f>TEXT("19,704", "0,0")</f>
        <v>19,704</v>
      </c>
      <c r="D31" s="120" t="str">
        <f>TEXT("21,002", "0,0")</f>
        <v>21,002</v>
      </c>
      <c r="E31" s="120" t="str">
        <f>TEXT("17,865", "0,0")</f>
        <v>17,865</v>
      </c>
      <c r="F31" s="210"/>
      <c r="G31" s="120" t="s">
        <v>66</v>
      </c>
      <c r="H31" s="120" t="str">
        <f>TEXT("19,783", "0,0")</f>
        <v>19,783</v>
      </c>
      <c r="I31" s="120" t="str">
        <f>TEXT("21,524", "0,0")</f>
        <v>21,524</v>
      </c>
      <c r="J31" s="120" t="str">
        <f>TEXT("17,865", "0,0")</f>
        <v>17,865</v>
      </c>
      <c r="K31" s="33"/>
      <c r="L31" s="1" t="s">
        <v>66</v>
      </c>
      <c r="M31" s="1" t="str">
        <f>TEXT("15,935", "0,0")</f>
        <v>15,935</v>
      </c>
      <c r="N31" s="1" t="str">
        <f>TEXT("18,962", "0,0")</f>
        <v>18,962</v>
      </c>
      <c r="O31" s="1" t="str">
        <f>TEXT("16,947", "0,0")</f>
        <v>16,947</v>
      </c>
      <c r="P31" s="210"/>
      <c r="Q31" s="1" t="s">
        <v>66</v>
      </c>
      <c r="R31" s="1" t="str">
        <f>TEXT("19,606", "0,0")</f>
        <v>19,606</v>
      </c>
      <c r="S31" s="1" t="str">
        <f>TEXT("20,074", "0,0")</f>
        <v>20,074</v>
      </c>
      <c r="T31" s="1" t="str">
        <f>TEXT("17,865", "0,0")</f>
        <v>17,865</v>
      </c>
      <c r="U31" s="33"/>
      <c r="V31" s="1" t="s">
        <v>66</v>
      </c>
      <c r="W31" s="1" t="str">
        <f>TEXT("18,448", "0,0")</f>
        <v>18,448</v>
      </c>
      <c r="X31" s="1" t="str">
        <f>TEXT("18,520", "0,0")</f>
        <v>18,520</v>
      </c>
      <c r="Y31" s="1" t="str">
        <f>TEXT("17,899", "0,0")</f>
        <v>17,899</v>
      </c>
      <c r="Z31" s="210"/>
      <c r="AA31" s="1" t="s">
        <v>66</v>
      </c>
      <c r="AB31" s="1" t="s">
        <v>414</v>
      </c>
      <c r="AC31" s="1" t="s">
        <v>415</v>
      </c>
      <c r="AD31" s="1" t="s">
        <v>416</v>
      </c>
      <c r="AE31" s="33"/>
      <c r="AF31" s="1" t="s">
        <v>66</v>
      </c>
      <c r="AG31" s="1" t="str">
        <f>TEXT("19,468", "0,0")</f>
        <v>19,468</v>
      </c>
      <c r="AH31" s="1" t="str">
        <f>TEXT("19,021", "0,0")</f>
        <v>19,021</v>
      </c>
      <c r="AI31" s="1" t="str">
        <f>TEXT("17,899", "0,0")</f>
        <v>17,899</v>
      </c>
      <c r="AJ31" s="33"/>
      <c r="AK31" s="1" t="s">
        <v>66</v>
      </c>
      <c r="AL31" s="1">
        <v>10714</v>
      </c>
      <c r="AM31" s="1">
        <v>10731</v>
      </c>
      <c r="AN31" s="1">
        <v>11016</v>
      </c>
      <c r="AO31" s="33"/>
      <c r="AP31" s="1" t="s">
        <v>66</v>
      </c>
      <c r="AQ31" s="1" t="str">
        <f>TEXT("20,201", "0,0")</f>
        <v>20,201</v>
      </c>
      <c r="AR31" s="1" t="str">
        <f>TEXT("20,523", "0,0")</f>
        <v>20,523</v>
      </c>
      <c r="AS31" s="1" t="str">
        <f>TEXT("17,865", "0,0")</f>
        <v>17,865</v>
      </c>
      <c r="AT31" s="210"/>
      <c r="AU31" s="1" t="s">
        <v>66</v>
      </c>
      <c r="AV31" s="1" t="str">
        <f>TEXT("19,889", "0,0")</f>
        <v>19,889</v>
      </c>
      <c r="AW31" s="1" t="str">
        <f>TEXT("20,045", "0,0")</f>
        <v>20,045</v>
      </c>
      <c r="AX31" s="1" t="str">
        <f>TEXT("17,899", "0,0")</f>
        <v>17,899</v>
      </c>
      <c r="AY31" s="210"/>
      <c r="AZ31" s="1" t="s">
        <v>66</v>
      </c>
      <c r="BA31" s="1" t="str">
        <f>TEXT("19,503", "0,0")</f>
        <v>19,503</v>
      </c>
      <c r="BB31" s="1" t="str">
        <f>TEXT("19,378", "0,0")</f>
        <v>19,378</v>
      </c>
      <c r="BC31" s="1" t="str">
        <f>TEXT("17,899", "0,0")</f>
        <v>17,899</v>
      </c>
      <c r="BD31" s="105"/>
    </row>
    <row r="32" spans="1:56" s="106" customFormat="1" x14ac:dyDescent="0.3">
      <c r="A32" s="114"/>
      <c r="B32" s="425"/>
      <c r="C32" s="425"/>
      <c r="D32" s="425"/>
      <c r="E32" s="425"/>
      <c r="F32" s="19"/>
      <c r="G32" s="121"/>
      <c r="H32" s="121"/>
      <c r="I32" s="121"/>
      <c r="J32" s="121"/>
      <c r="K32" s="19"/>
      <c r="L32" s="425"/>
      <c r="M32" s="425"/>
      <c r="N32" s="425"/>
      <c r="O32" s="425"/>
      <c r="P32" s="19"/>
      <c r="Q32" s="425"/>
      <c r="R32" s="425"/>
      <c r="S32" s="425"/>
      <c r="T32" s="425"/>
      <c r="U32" s="19"/>
      <c r="V32" s="425"/>
      <c r="W32" s="425"/>
      <c r="X32" s="425"/>
      <c r="Y32" s="425"/>
      <c r="Z32" s="19"/>
      <c r="AA32" s="425"/>
      <c r="AB32" s="425"/>
      <c r="AC32" s="425"/>
      <c r="AD32" s="425"/>
      <c r="AE32" s="19"/>
      <c r="AF32" s="425"/>
      <c r="AG32" s="425"/>
      <c r="AH32" s="425"/>
      <c r="AI32" s="425"/>
      <c r="AJ32" s="19"/>
      <c r="AK32" s="425"/>
      <c r="AL32" s="425"/>
      <c r="AM32" s="425"/>
      <c r="AN32" s="425"/>
      <c r="AO32" s="19"/>
      <c r="AP32" s="425"/>
      <c r="AQ32" s="425"/>
      <c r="AR32" s="425"/>
      <c r="AS32" s="425"/>
      <c r="AT32" s="19"/>
      <c r="AU32" s="425"/>
      <c r="AV32" s="425"/>
      <c r="AW32" s="425"/>
      <c r="AX32" s="425"/>
      <c r="AY32" s="19"/>
      <c r="AZ32" s="425"/>
      <c r="BA32" s="425"/>
      <c r="BB32" s="425"/>
      <c r="BC32" s="469"/>
      <c r="BD32" s="105"/>
    </row>
    <row r="33" spans="1:82" s="68" customFormat="1" ht="41.25" customHeight="1" x14ac:dyDescent="0.3">
      <c r="A33" s="631" t="s">
        <v>42</v>
      </c>
      <c r="B33" s="394" t="s">
        <v>16</v>
      </c>
      <c r="C33" s="394"/>
      <c r="D33" s="43" t="s">
        <v>11</v>
      </c>
      <c r="E33" s="43" t="s">
        <v>14</v>
      </c>
      <c r="F33" s="19"/>
      <c r="G33" s="394" t="s">
        <v>34</v>
      </c>
      <c r="H33" s="394"/>
      <c r="I33" s="43" t="s">
        <v>11</v>
      </c>
      <c r="J33" s="43" t="s">
        <v>14</v>
      </c>
      <c r="K33" s="19"/>
      <c r="L33" s="394" t="s">
        <v>16</v>
      </c>
      <c r="M33" s="394"/>
      <c r="N33" s="43" t="s">
        <v>11</v>
      </c>
      <c r="O33" s="43" t="s">
        <v>14</v>
      </c>
      <c r="P33" s="19"/>
      <c r="Q33" s="394" t="s">
        <v>16</v>
      </c>
      <c r="R33" s="394"/>
      <c r="S33" s="43" t="s">
        <v>11</v>
      </c>
      <c r="T33" s="43" t="s">
        <v>14</v>
      </c>
      <c r="U33" s="19"/>
      <c r="V33" s="394" t="s">
        <v>16</v>
      </c>
      <c r="W33" s="394"/>
      <c r="X33" s="43" t="s">
        <v>11</v>
      </c>
      <c r="Y33" s="43" t="s">
        <v>14</v>
      </c>
      <c r="Z33" s="19"/>
      <c r="AA33" s="394" t="s">
        <v>16</v>
      </c>
      <c r="AB33" s="394"/>
      <c r="AC33" s="43" t="s">
        <v>11</v>
      </c>
      <c r="AD33" s="43" t="s">
        <v>14</v>
      </c>
      <c r="AE33" s="19"/>
      <c r="AF33" s="394" t="s">
        <v>16</v>
      </c>
      <c r="AG33" s="394"/>
      <c r="AH33" s="43" t="s">
        <v>11</v>
      </c>
      <c r="AI33" s="43" t="s">
        <v>14</v>
      </c>
      <c r="AJ33" s="45"/>
      <c r="AK33" s="394" t="s">
        <v>16</v>
      </c>
      <c r="AL33" s="394"/>
      <c r="AM33" s="43" t="s">
        <v>11</v>
      </c>
      <c r="AN33" s="43" t="s">
        <v>14</v>
      </c>
      <c r="AO33" s="19"/>
      <c r="AP33" s="394" t="s">
        <v>34</v>
      </c>
      <c r="AQ33" s="394"/>
      <c r="AR33" s="43" t="s">
        <v>11</v>
      </c>
      <c r="AS33" s="43" t="s">
        <v>14</v>
      </c>
      <c r="AT33" s="19"/>
      <c r="AU33" s="394" t="s">
        <v>16</v>
      </c>
      <c r="AV33" s="394"/>
      <c r="AW33" s="43" t="s">
        <v>11</v>
      </c>
      <c r="AX33" s="43" t="s">
        <v>14</v>
      </c>
      <c r="AY33" s="19"/>
      <c r="AZ33" s="394" t="s">
        <v>16</v>
      </c>
      <c r="BA33" s="394"/>
      <c r="BB33" s="43" t="s">
        <v>11</v>
      </c>
      <c r="BC33" s="47" t="s">
        <v>14</v>
      </c>
      <c r="BD33" s="105"/>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row>
    <row r="34" spans="1:82" s="124" customFormat="1" ht="26.25" customHeight="1" x14ac:dyDescent="0.3">
      <c r="A34" s="470"/>
      <c r="B34" s="419" t="s">
        <v>201</v>
      </c>
      <c r="C34" s="420"/>
      <c r="D34" s="122" t="s">
        <v>202</v>
      </c>
      <c r="E34" s="286">
        <v>8.5699999999999998E-2</v>
      </c>
      <c r="F34" s="53"/>
      <c r="G34" s="419" t="s">
        <v>214</v>
      </c>
      <c r="H34" s="420"/>
      <c r="I34" s="122" t="s">
        <v>210</v>
      </c>
      <c r="J34" s="286">
        <v>5.1799999999999999E-2</v>
      </c>
      <c r="K34" s="123"/>
      <c r="L34" s="419" t="s">
        <v>214</v>
      </c>
      <c r="M34" s="420"/>
      <c r="N34" s="122" t="s">
        <v>210</v>
      </c>
      <c r="O34" s="286">
        <v>0.1132</v>
      </c>
      <c r="P34" s="62"/>
      <c r="Q34" s="419" t="s">
        <v>233</v>
      </c>
      <c r="R34" s="420"/>
      <c r="S34" s="122" t="s">
        <v>210</v>
      </c>
      <c r="T34" s="286">
        <v>0.5242</v>
      </c>
      <c r="U34" s="62"/>
      <c r="V34" s="419" t="s">
        <v>176</v>
      </c>
      <c r="W34" s="420"/>
      <c r="X34" s="122" t="s">
        <v>244</v>
      </c>
      <c r="Y34" s="286">
        <v>5.8000000000000003E-2</v>
      </c>
      <c r="Z34" s="62"/>
      <c r="AA34" s="419" t="s">
        <v>218</v>
      </c>
      <c r="AB34" s="420"/>
      <c r="AC34" s="122" t="s">
        <v>210</v>
      </c>
      <c r="AD34" s="286">
        <v>6.3200000000000006E-2</v>
      </c>
      <c r="AE34" s="62"/>
      <c r="AF34" s="419" t="s">
        <v>69</v>
      </c>
      <c r="AG34" s="420"/>
      <c r="AH34" s="122" t="s">
        <v>269</v>
      </c>
      <c r="AI34" s="286">
        <v>8.3799999999999999E-2</v>
      </c>
      <c r="AJ34" s="53"/>
      <c r="AK34" s="419" t="s">
        <v>235</v>
      </c>
      <c r="AL34" s="420"/>
      <c r="AM34" s="122"/>
      <c r="AN34" s="286">
        <v>0.99619999999999997</v>
      </c>
      <c r="AO34" s="62"/>
      <c r="AP34" s="419" t="s">
        <v>219</v>
      </c>
      <c r="AQ34" s="420"/>
      <c r="AR34" s="122" t="s">
        <v>202</v>
      </c>
      <c r="AS34" s="286">
        <v>5.3800000000000001E-2</v>
      </c>
      <c r="AT34" s="62"/>
      <c r="AU34" s="419" t="s">
        <v>69</v>
      </c>
      <c r="AV34" s="420"/>
      <c r="AW34" s="122" t="s">
        <v>269</v>
      </c>
      <c r="AX34" s="286">
        <v>5.4800000000000001E-2</v>
      </c>
      <c r="AY34" s="62"/>
      <c r="AZ34" s="419" t="s">
        <v>245</v>
      </c>
      <c r="BA34" s="420"/>
      <c r="BB34" s="122" t="s">
        <v>244</v>
      </c>
      <c r="BC34" s="286">
        <v>5.16E-2</v>
      </c>
      <c r="BD34" s="105"/>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row>
    <row r="35" spans="1:82" s="124" customFormat="1" ht="26.25" customHeight="1" x14ac:dyDescent="0.3">
      <c r="A35" s="470"/>
      <c r="B35" s="412" t="s">
        <v>203</v>
      </c>
      <c r="C35" s="413"/>
      <c r="D35" s="122" t="s">
        <v>202</v>
      </c>
      <c r="E35" s="286">
        <v>8.4000000000000005E-2</v>
      </c>
      <c r="F35" s="53"/>
      <c r="G35" s="412" t="s">
        <v>203</v>
      </c>
      <c r="H35" s="413"/>
      <c r="I35" s="122" t="s">
        <v>202</v>
      </c>
      <c r="J35" s="286">
        <v>4.8300000000000003E-2</v>
      </c>
      <c r="K35" s="123"/>
      <c r="L35" s="412" t="s">
        <v>215</v>
      </c>
      <c r="M35" s="413"/>
      <c r="N35" s="122" t="s">
        <v>202</v>
      </c>
      <c r="O35" s="286">
        <v>7.9299999999999995E-2</v>
      </c>
      <c r="P35" s="62"/>
      <c r="Q35" s="412" t="s">
        <v>234</v>
      </c>
      <c r="R35" s="413"/>
      <c r="S35" s="122" t="s">
        <v>210</v>
      </c>
      <c r="T35" s="286">
        <v>0.25750000000000001</v>
      </c>
      <c r="U35" s="62"/>
      <c r="V35" s="412" t="s">
        <v>245</v>
      </c>
      <c r="W35" s="413"/>
      <c r="X35" s="122" t="s">
        <v>244</v>
      </c>
      <c r="Y35" s="286">
        <v>5.1499999999999997E-2</v>
      </c>
      <c r="Z35" s="62"/>
      <c r="AA35" s="412" t="s">
        <v>209</v>
      </c>
      <c r="AB35" s="413"/>
      <c r="AC35" s="122" t="s">
        <v>210</v>
      </c>
      <c r="AD35" s="286">
        <v>5.4199999999999998E-2</v>
      </c>
      <c r="AE35" s="62"/>
      <c r="AF35" s="412" t="s">
        <v>79</v>
      </c>
      <c r="AG35" s="413"/>
      <c r="AH35" s="122" t="s">
        <v>269</v>
      </c>
      <c r="AI35" s="286">
        <v>6.2799999999999995E-2</v>
      </c>
      <c r="AJ35" s="53"/>
      <c r="AK35" s="412" t="s">
        <v>279</v>
      </c>
      <c r="AL35" s="413"/>
      <c r="AM35" s="122" t="s">
        <v>248</v>
      </c>
      <c r="AN35" s="286">
        <v>3.8E-3</v>
      </c>
      <c r="AO35" s="62"/>
      <c r="AP35" s="412" t="s">
        <v>218</v>
      </c>
      <c r="AQ35" s="413"/>
      <c r="AR35" s="122" t="s">
        <v>210</v>
      </c>
      <c r="AS35" s="286">
        <v>5.2499999999999998E-2</v>
      </c>
      <c r="AT35" s="62"/>
      <c r="AU35" s="412" t="s">
        <v>79</v>
      </c>
      <c r="AV35" s="413"/>
      <c r="AW35" s="122" t="s">
        <v>269</v>
      </c>
      <c r="AX35" s="286">
        <v>4.6399999999999997E-2</v>
      </c>
      <c r="AY35" s="62"/>
      <c r="AZ35" s="412" t="s">
        <v>301</v>
      </c>
      <c r="BA35" s="413"/>
      <c r="BB35" s="122" t="s">
        <v>208</v>
      </c>
      <c r="BC35" s="286">
        <v>4.6600000000000003E-2</v>
      </c>
      <c r="BD35" s="105"/>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row>
    <row r="36" spans="1:82" s="124" customFormat="1" ht="26.25" customHeight="1" x14ac:dyDescent="0.3">
      <c r="A36" s="470"/>
      <c r="B36" s="412" t="s">
        <v>175</v>
      </c>
      <c r="C36" s="413"/>
      <c r="D36" s="122" t="s">
        <v>202</v>
      </c>
      <c r="E36" s="286">
        <v>7.5300000000000006E-2</v>
      </c>
      <c r="F36" s="53"/>
      <c r="G36" s="412" t="s">
        <v>215</v>
      </c>
      <c r="H36" s="413"/>
      <c r="I36" s="122" t="s">
        <v>202</v>
      </c>
      <c r="J36" s="286">
        <v>4.4299999999999999E-2</v>
      </c>
      <c r="K36" s="123"/>
      <c r="L36" s="412" t="s">
        <v>201</v>
      </c>
      <c r="M36" s="413"/>
      <c r="N36" s="122" t="s">
        <v>202</v>
      </c>
      <c r="O36" s="286">
        <v>7.9000000000000001E-2</v>
      </c>
      <c r="P36" s="62"/>
      <c r="Q36" s="412" t="s">
        <v>235</v>
      </c>
      <c r="R36" s="413"/>
      <c r="S36" s="122"/>
      <c r="T36" s="286">
        <v>0.13539999999999999</v>
      </c>
      <c r="U36" s="62"/>
      <c r="V36" s="412" t="s">
        <v>246</v>
      </c>
      <c r="W36" s="413"/>
      <c r="X36" s="122" t="s">
        <v>244</v>
      </c>
      <c r="Y36" s="286">
        <v>4.5199999999999997E-2</v>
      </c>
      <c r="Z36" s="62"/>
      <c r="AA36" s="412" t="s">
        <v>214</v>
      </c>
      <c r="AB36" s="413"/>
      <c r="AC36" s="122" t="s">
        <v>210</v>
      </c>
      <c r="AD36" s="286">
        <v>4.9200000000000001E-2</v>
      </c>
      <c r="AE36" s="62"/>
      <c r="AF36" s="412" t="s">
        <v>203</v>
      </c>
      <c r="AG36" s="413"/>
      <c r="AH36" s="122" t="s">
        <v>269</v>
      </c>
      <c r="AI36" s="286">
        <v>5.2400000000000002E-2</v>
      </c>
      <c r="AJ36" s="53"/>
      <c r="AK36" s="412"/>
      <c r="AL36" s="413"/>
      <c r="AM36" s="122"/>
      <c r="AN36" s="122"/>
      <c r="AO36" s="62"/>
      <c r="AP36" s="412" t="s">
        <v>284</v>
      </c>
      <c r="AQ36" s="413"/>
      <c r="AR36" s="122" t="s">
        <v>210</v>
      </c>
      <c r="AS36" s="286">
        <v>5.16E-2</v>
      </c>
      <c r="AT36" s="62"/>
      <c r="AU36" s="412" t="s">
        <v>215</v>
      </c>
      <c r="AV36" s="413"/>
      <c r="AW36" s="122" t="s">
        <v>202</v>
      </c>
      <c r="AX36" s="286">
        <v>3.6700000000000003E-2</v>
      </c>
      <c r="AY36" s="62"/>
      <c r="AZ36" s="412" t="s">
        <v>293</v>
      </c>
      <c r="BA36" s="413"/>
      <c r="BB36" s="122" t="s">
        <v>244</v>
      </c>
      <c r="BC36" s="286">
        <v>4.5900000000000003E-2</v>
      </c>
      <c r="BD36" s="105"/>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row>
    <row r="37" spans="1:82" s="124" customFormat="1" ht="26.25" customHeight="1" x14ac:dyDescent="0.3">
      <c r="A37" s="470"/>
      <c r="B37" s="412" t="s">
        <v>204</v>
      </c>
      <c r="C37" s="413"/>
      <c r="D37" s="122" t="s">
        <v>202</v>
      </c>
      <c r="E37" s="286">
        <v>7.1300000000000002E-2</v>
      </c>
      <c r="F37" s="53"/>
      <c r="G37" s="412" t="s">
        <v>206</v>
      </c>
      <c r="H37" s="413"/>
      <c r="I37" s="122" t="s">
        <v>202</v>
      </c>
      <c r="J37" s="286">
        <v>3.6299999999999999E-2</v>
      </c>
      <c r="K37" s="123"/>
      <c r="L37" s="412" t="s">
        <v>225</v>
      </c>
      <c r="M37" s="413"/>
      <c r="N37" s="122" t="s">
        <v>210</v>
      </c>
      <c r="O37" s="286">
        <v>6.4100000000000004E-2</v>
      </c>
      <c r="P37" s="62"/>
      <c r="Q37" s="412" t="s">
        <v>236</v>
      </c>
      <c r="R37" s="413"/>
      <c r="S37" s="122" t="s">
        <v>210</v>
      </c>
      <c r="T37" s="286">
        <v>8.2900000000000001E-2</v>
      </c>
      <c r="U37" s="62"/>
      <c r="V37" s="412" t="s">
        <v>247</v>
      </c>
      <c r="W37" s="413"/>
      <c r="X37" s="122" t="s">
        <v>248</v>
      </c>
      <c r="Y37" s="286">
        <v>3.8800000000000001E-2</v>
      </c>
      <c r="Z37" s="62"/>
      <c r="AA37" s="412" t="s">
        <v>258</v>
      </c>
      <c r="AB37" s="413"/>
      <c r="AC37" s="122" t="s">
        <v>208</v>
      </c>
      <c r="AD37" s="286">
        <v>4.3299999999999998E-2</v>
      </c>
      <c r="AE37" s="62"/>
      <c r="AF37" s="412" t="s">
        <v>270</v>
      </c>
      <c r="AG37" s="413"/>
      <c r="AH37" s="122" t="s">
        <v>260</v>
      </c>
      <c r="AI37" s="286">
        <v>4.53E-2</v>
      </c>
      <c r="AJ37" s="53"/>
      <c r="AK37" s="412"/>
      <c r="AL37" s="413"/>
      <c r="AM37" s="122"/>
      <c r="AN37" s="122"/>
      <c r="AO37" s="62"/>
      <c r="AP37" s="412" t="s">
        <v>214</v>
      </c>
      <c r="AQ37" s="413"/>
      <c r="AR37" s="122" t="s">
        <v>210</v>
      </c>
      <c r="AS37" s="286">
        <v>4.9399999999999999E-2</v>
      </c>
      <c r="AT37" s="62"/>
      <c r="AU37" s="412" t="s">
        <v>293</v>
      </c>
      <c r="AV37" s="413"/>
      <c r="AW37" s="122" t="s">
        <v>244</v>
      </c>
      <c r="AX37" s="286">
        <v>3.0700000000000002E-2</v>
      </c>
      <c r="AY37" s="62"/>
      <c r="AZ37" s="412" t="s">
        <v>206</v>
      </c>
      <c r="BA37" s="413"/>
      <c r="BB37" s="122" t="s">
        <v>202</v>
      </c>
      <c r="BC37" s="286">
        <v>4.1399999999999999E-2</v>
      </c>
      <c r="BD37" s="105"/>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row>
    <row r="38" spans="1:82" s="124" customFormat="1" ht="26.25" customHeight="1" x14ac:dyDescent="0.3">
      <c r="A38" s="470"/>
      <c r="B38" s="412" t="s">
        <v>205</v>
      </c>
      <c r="C38" s="413"/>
      <c r="D38" s="122" t="s">
        <v>202</v>
      </c>
      <c r="E38" s="286">
        <v>7.0699999999999999E-2</v>
      </c>
      <c r="F38" s="53"/>
      <c r="G38" s="412" t="s">
        <v>216</v>
      </c>
      <c r="H38" s="413"/>
      <c r="I38" s="122" t="s">
        <v>208</v>
      </c>
      <c r="J38" s="286">
        <v>3.4299999999999997E-2</v>
      </c>
      <c r="K38" s="123"/>
      <c r="L38" s="412" t="s">
        <v>206</v>
      </c>
      <c r="M38" s="413"/>
      <c r="N38" s="122" t="s">
        <v>202</v>
      </c>
      <c r="O38" s="286">
        <v>3.8899999999999997E-2</v>
      </c>
      <c r="P38" s="62"/>
      <c r="Q38" s="412"/>
      <c r="R38" s="413"/>
      <c r="S38" s="122"/>
      <c r="T38" s="122"/>
      <c r="U38" s="62"/>
      <c r="V38" s="412" t="s">
        <v>249</v>
      </c>
      <c r="W38" s="413"/>
      <c r="X38" s="122" t="s">
        <v>248</v>
      </c>
      <c r="Y38" s="286">
        <v>3.8699999999999998E-2</v>
      </c>
      <c r="Z38" s="62"/>
      <c r="AA38" s="412" t="s">
        <v>259</v>
      </c>
      <c r="AB38" s="413"/>
      <c r="AC38" s="122" t="s">
        <v>260</v>
      </c>
      <c r="AD38" s="286">
        <v>3.8699999999999998E-2</v>
      </c>
      <c r="AE38" s="62"/>
      <c r="AF38" s="412" t="s">
        <v>271</v>
      </c>
      <c r="AG38" s="413"/>
      <c r="AH38" s="122" t="s">
        <v>244</v>
      </c>
      <c r="AI38" s="286">
        <v>4.3700000000000003E-2</v>
      </c>
      <c r="AJ38" s="53"/>
      <c r="AK38" s="412"/>
      <c r="AL38" s="413"/>
      <c r="AM38" s="122"/>
      <c r="AN38" s="122"/>
      <c r="AO38" s="62"/>
      <c r="AP38" s="412" t="s">
        <v>203</v>
      </c>
      <c r="AQ38" s="413"/>
      <c r="AR38" s="122" t="s">
        <v>202</v>
      </c>
      <c r="AS38" s="286">
        <v>4.82E-2</v>
      </c>
      <c r="AT38" s="62"/>
      <c r="AU38" s="412" t="s">
        <v>294</v>
      </c>
      <c r="AV38" s="413"/>
      <c r="AW38" s="122" t="s">
        <v>260</v>
      </c>
      <c r="AX38" s="286">
        <v>3.0300000000000001E-2</v>
      </c>
      <c r="AY38" s="62"/>
      <c r="AZ38" s="412" t="s">
        <v>302</v>
      </c>
      <c r="BA38" s="413"/>
      <c r="BB38" s="122" t="s">
        <v>260</v>
      </c>
      <c r="BC38" s="286">
        <v>3.5799999999999998E-2</v>
      </c>
      <c r="BD38" s="105"/>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row>
    <row r="39" spans="1:82" s="124" customFormat="1" ht="26.25" customHeight="1" x14ac:dyDescent="0.3">
      <c r="A39" s="470"/>
      <c r="B39" s="412" t="s">
        <v>206</v>
      </c>
      <c r="C39" s="413"/>
      <c r="D39" s="122" t="s">
        <v>202</v>
      </c>
      <c r="E39" s="286">
        <v>5.3499999999999999E-2</v>
      </c>
      <c r="F39" s="53"/>
      <c r="G39" s="412" t="s">
        <v>217</v>
      </c>
      <c r="H39" s="413"/>
      <c r="I39" s="122" t="s">
        <v>208</v>
      </c>
      <c r="J39" s="286">
        <v>3.09E-2</v>
      </c>
      <c r="K39" s="123"/>
      <c r="L39" s="412" t="s">
        <v>226</v>
      </c>
      <c r="M39" s="413"/>
      <c r="N39" s="122" t="s">
        <v>208</v>
      </c>
      <c r="O39" s="286">
        <v>3.8899999999999997E-2</v>
      </c>
      <c r="P39" s="62"/>
      <c r="Q39" s="412"/>
      <c r="R39" s="413"/>
      <c r="S39" s="122"/>
      <c r="T39" s="122"/>
      <c r="U39" s="62"/>
      <c r="V39" s="412" t="s">
        <v>250</v>
      </c>
      <c r="W39" s="413"/>
      <c r="X39" s="122" t="s">
        <v>248</v>
      </c>
      <c r="Y39" s="286">
        <v>3.8600000000000002E-2</v>
      </c>
      <c r="Z39" s="62"/>
      <c r="AA39" s="412" t="s">
        <v>206</v>
      </c>
      <c r="AB39" s="413"/>
      <c r="AC39" s="122" t="s">
        <v>202</v>
      </c>
      <c r="AD39" s="286">
        <v>3.8199999999999998E-2</v>
      </c>
      <c r="AE39" s="62"/>
      <c r="AF39" s="412" t="s">
        <v>272</v>
      </c>
      <c r="AG39" s="413"/>
      <c r="AH39" s="122" t="s">
        <v>244</v>
      </c>
      <c r="AI39" s="286">
        <v>4.3299999999999998E-2</v>
      </c>
      <c r="AJ39" s="53"/>
      <c r="AK39" s="412"/>
      <c r="AL39" s="413"/>
      <c r="AM39" s="122"/>
      <c r="AN39" s="122"/>
      <c r="AO39" s="62"/>
      <c r="AP39" s="412" t="s">
        <v>220</v>
      </c>
      <c r="AQ39" s="413"/>
      <c r="AR39" s="122" t="s">
        <v>208</v>
      </c>
      <c r="AS39" s="286">
        <v>2.86E-2</v>
      </c>
      <c r="AT39" s="62"/>
      <c r="AU39" s="412" t="s">
        <v>206</v>
      </c>
      <c r="AV39" s="413"/>
      <c r="AW39" s="122" t="s">
        <v>202</v>
      </c>
      <c r="AX39" s="286">
        <v>2.9499999999999998E-2</v>
      </c>
      <c r="AY39" s="62"/>
      <c r="AZ39" s="412" t="s">
        <v>228</v>
      </c>
      <c r="BA39" s="413"/>
      <c r="BB39" s="122" t="s">
        <v>208</v>
      </c>
      <c r="BC39" s="286">
        <v>3.5499999999999997E-2</v>
      </c>
      <c r="BD39" s="105"/>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row>
    <row r="40" spans="1:82" s="124" customFormat="1" ht="26.25" customHeight="1" x14ac:dyDescent="0.3">
      <c r="A40" s="470"/>
      <c r="B40" s="412" t="s">
        <v>207</v>
      </c>
      <c r="C40" s="413"/>
      <c r="D40" s="122" t="s">
        <v>208</v>
      </c>
      <c r="E40" s="286">
        <v>5.0799999999999998E-2</v>
      </c>
      <c r="F40" s="53"/>
      <c r="G40" s="412" t="s">
        <v>218</v>
      </c>
      <c r="H40" s="413"/>
      <c r="I40" s="122" t="s">
        <v>210</v>
      </c>
      <c r="J40" s="286">
        <v>2.92E-2</v>
      </c>
      <c r="K40" s="123"/>
      <c r="L40" s="412" t="s">
        <v>227</v>
      </c>
      <c r="M40" s="413"/>
      <c r="N40" s="122" t="s">
        <v>208</v>
      </c>
      <c r="O40" s="286">
        <v>3.8699999999999998E-2</v>
      </c>
      <c r="P40" s="62"/>
      <c r="Q40" s="412"/>
      <c r="R40" s="413"/>
      <c r="S40" s="122"/>
      <c r="T40" s="122"/>
      <c r="U40" s="62"/>
      <c r="V40" s="412" t="s">
        <v>251</v>
      </c>
      <c r="W40" s="413"/>
      <c r="X40" s="122" t="s">
        <v>244</v>
      </c>
      <c r="Y40" s="286">
        <v>3.8600000000000002E-2</v>
      </c>
      <c r="Z40" s="62"/>
      <c r="AA40" s="412" t="s">
        <v>261</v>
      </c>
      <c r="AB40" s="413"/>
      <c r="AC40" s="122" t="s">
        <v>260</v>
      </c>
      <c r="AD40" s="286">
        <v>3.8100000000000002E-2</v>
      </c>
      <c r="AE40" s="62"/>
      <c r="AF40" s="412" t="s">
        <v>273</v>
      </c>
      <c r="AG40" s="413"/>
      <c r="AH40" s="122" t="s">
        <v>244</v>
      </c>
      <c r="AI40" s="286">
        <v>4.2299999999999997E-2</v>
      </c>
      <c r="AJ40" s="53"/>
      <c r="AK40" s="412"/>
      <c r="AL40" s="413"/>
      <c r="AM40" s="122"/>
      <c r="AN40" s="122"/>
      <c r="AO40" s="62"/>
      <c r="AP40" s="412" t="s">
        <v>206</v>
      </c>
      <c r="AQ40" s="413"/>
      <c r="AR40" s="122" t="s">
        <v>202</v>
      </c>
      <c r="AS40" s="286">
        <v>2.86E-2</v>
      </c>
      <c r="AT40" s="62"/>
      <c r="AU40" s="412" t="s">
        <v>295</v>
      </c>
      <c r="AV40" s="413"/>
      <c r="AW40" s="122" t="s">
        <v>210</v>
      </c>
      <c r="AX40" s="286">
        <v>2.8199999999999999E-2</v>
      </c>
      <c r="AY40" s="62"/>
      <c r="AZ40" s="412" t="s">
        <v>303</v>
      </c>
      <c r="BA40" s="413"/>
      <c r="BB40" s="122" t="s">
        <v>208</v>
      </c>
      <c r="BC40" s="286">
        <v>2.9700000000000001E-2</v>
      </c>
      <c r="BD40" s="105"/>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row>
    <row r="41" spans="1:82" s="124" customFormat="1" ht="26.25" customHeight="1" x14ac:dyDescent="0.3">
      <c r="A41" s="470"/>
      <c r="B41" s="412" t="s">
        <v>67</v>
      </c>
      <c r="C41" s="413"/>
      <c r="D41" s="122" t="s">
        <v>202</v>
      </c>
      <c r="E41" s="286">
        <v>5.04E-2</v>
      </c>
      <c r="F41" s="53"/>
      <c r="G41" s="412" t="s">
        <v>219</v>
      </c>
      <c r="H41" s="413"/>
      <c r="I41" s="122" t="s">
        <v>202</v>
      </c>
      <c r="J41" s="286">
        <v>2.6700000000000002E-2</v>
      </c>
      <c r="K41" s="123"/>
      <c r="L41" s="412" t="s">
        <v>218</v>
      </c>
      <c r="M41" s="413"/>
      <c r="N41" s="122" t="s">
        <v>210</v>
      </c>
      <c r="O41" s="286">
        <v>3.7699999999999997E-2</v>
      </c>
      <c r="P41" s="62"/>
      <c r="Q41" s="412"/>
      <c r="R41" s="413"/>
      <c r="S41" s="122"/>
      <c r="T41" s="122"/>
      <c r="U41" s="62"/>
      <c r="V41" s="412" t="s">
        <v>252</v>
      </c>
      <c r="W41" s="413"/>
      <c r="X41" s="122" t="s">
        <v>248</v>
      </c>
      <c r="Y41" s="286">
        <v>3.85E-2</v>
      </c>
      <c r="Z41" s="62"/>
      <c r="AA41" s="412" t="s">
        <v>262</v>
      </c>
      <c r="AB41" s="413"/>
      <c r="AC41" s="122" t="s">
        <v>260</v>
      </c>
      <c r="AD41" s="286">
        <v>3.7900000000000003E-2</v>
      </c>
      <c r="AE41" s="62"/>
      <c r="AF41" s="412" t="s">
        <v>170</v>
      </c>
      <c r="AG41" s="413"/>
      <c r="AH41" s="122" t="s">
        <v>269</v>
      </c>
      <c r="AI41" s="286">
        <v>4.19E-2</v>
      </c>
      <c r="AJ41" s="53"/>
      <c r="AK41" s="412"/>
      <c r="AL41" s="413"/>
      <c r="AM41" s="122"/>
      <c r="AN41" s="122"/>
      <c r="AO41" s="62"/>
      <c r="AP41" s="412" t="s">
        <v>285</v>
      </c>
      <c r="AQ41" s="413"/>
      <c r="AR41" s="122" t="s">
        <v>208</v>
      </c>
      <c r="AS41" s="286">
        <v>2.7699999999999999E-2</v>
      </c>
      <c r="AT41" s="62"/>
      <c r="AU41" s="412" t="s">
        <v>274</v>
      </c>
      <c r="AV41" s="413"/>
      <c r="AW41" s="122" t="s">
        <v>244</v>
      </c>
      <c r="AX41" s="286">
        <v>2.64E-2</v>
      </c>
      <c r="AY41" s="62"/>
      <c r="AZ41" s="412" t="s">
        <v>304</v>
      </c>
      <c r="BA41" s="413"/>
      <c r="BB41" s="122" t="s">
        <v>208</v>
      </c>
      <c r="BC41" s="286">
        <v>2.9600000000000001E-2</v>
      </c>
      <c r="BD41" s="105"/>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row>
    <row r="42" spans="1:82" s="124" customFormat="1" ht="26.25" customHeight="1" x14ac:dyDescent="0.3">
      <c r="A42" s="470"/>
      <c r="B42" s="412" t="s">
        <v>209</v>
      </c>
      <c r="C42" s="413"/>
      <c r="D42" s="122" t="s">
        <v>210</v>
      </c>
      <c r="E42" s="286">
        <v>4.9399999999999999E-2</v>
      </c>
      <c r="F42" s="53"/>
      <c r="G42" s="412" t="s">
        <v>220</v>
      </c>
      <c r="H42" s="413"/>
      <c r="I42" s="122" t="s">
        <v>208</v>
      </c>
      <c r="J42" s="286">
        <v>2.5100000000000001E-2</v>
      </c>
      <c r="K42" s="123"/>
      <c r="L42" s="412" t="s">
        <v>72</v>
      </c>
      <c r="M42" s="413"/>
      <c r="N42" s="122" t="s">
        <v>202</v>
      </c>
      <c r="O42" s="286">
        <v>3.7600000000000001E-2</v>
      </c>
      <c r="P42" s="62"/>
      <c r="Q42" s="412"/>
      <c r="R42" s="413"/>
      <c r="S42" s="122"/>
      <c r="T42" s="122"/>
      <c r="U42" s="62"/>
      <c r="V42" s="412" t="s">
        <v>253</v>
      </c>
      <c r="W42" s="413"/>
      <c r="X42" s="122" t="s">
        <v>244</v>
      </c>
      <c r="Y42" s="286">
        <v>3.6200000000000003E-2</v>
      </c>
      <c r="Z42" s="62"/>
      <c r="AA42" s="412" t="s">
        <v>263</v>
      </c>
      <c r="AB42" s="413"/>
      <c r="AC42" s="122" t="s">
        <v>260</v>
      </c>
      <c r="AD42" s="286">
        <v>3.78E-2</v>
      </c>
      <c r="AE42" s="62"/>
      <c r="AF42" s="412" t="s">
        <v>274</v>
      </c>
      <c r="AG42" s="413"/>
      <c r="AH42" s="122" t="s">
        <v>269</v>
      </c>
      <c r="AI42" s="286">
        <v>4.19E-2</v>
      </c>
      <c r="AJ42" s="53"/>
      <c r="AK42" s="412"/>
      <c r="AL42" s="413"/>
      <c r="AM42" s="122"/>
      <c r="AN42" s="122"/>
      <c r="AO42" s="62"/>
      <c r="AP42" s="412" t="s">
        <v>286</v>
      </c>
      <c r="AQ42" s="413"/>
      <c r="AR42" s="122" t="s">
        <v>208</v>
      </c>
      <c r="AS42" s="286">
        <v>2.75E-2</v>
      </c>
      <c r="AT42" s="62"/>
      <c r="AU42" s="412" t="s">
        <v>203</v>
      </c>
      <c r="AV42" s="413"/>
      <c r="AW42" s="122" t="s">
        <v>269</v>
      </c>
      <c r="AX42" s="286">
        <v>2.6100000000000002E-2</v>
      </c>
      <c r="AY42" s="62"/>
      <c r="AZ42" s="412" t="s">
        <v>305</v>
      </c>
      <c r="BA42" s="413"/>
      <c r="BB42" s="122" t="s">
        <v>260</v>
      </c>
      <c r="BC42" s="286">
        <v>2.9600000000000001E-2</v>
      </c>
      <c r="BD42" s="105"/>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row>
    <row r="43" spans="1:82" s="124" customFormat="1" ht="26.25" customHeight="1" x14ac:dyDescent="0.3">
      <c r="A43" s="470"/>
      <c r="B43" s="412" t="s">
        <v>211</v>
      </c>
      <c r="C43" s="413"/>
      <c r="D43" s="122" t="s">
        <v>210</v>
      </c>
      <c r="E43" s="286">
        <v>4.87E-2</v>
      </c>
      <c r="F43" s="53"/>
      <c r="G43" s="412" t="s">
        <v>221</v>
      </c>
      <c r="H43" s="413"/>
      <c r="I43" s="122" t="s">
        <v>208</v>
      </c>
      <c r="J43" s="286">
        <v>2.3800000000000002E-2</v>
      </c>
      <c r="K43" s="123"/>
      <c r="L43" s="412" t="s">
        <v>228</v>
      </c>
      <c r="M43" s="413"/>
      <c r="N43" s="122" t="s">
        <v>208</v>
      </c>
      <c r="O43" s="286">
        <v>2.81E-2</v>
      </c>
      <c r="P43" s="62"/>
      <c r="Q43" s="412"/>
      <c r="R43" s="413"/>
      <c r="S43" s="122"/>
      <c r="T43" s="122"/>
      <c r="U43" s="62"/>
      <c r="V43" s="412" t="s">
        <v>254</v>
      </c>
      <c r="W43" s="413"/>
      <c r="X43" s="122" t="s">
        <v>248</v>
      </c>
      <c r="Y43" s="286">
        <v>3.3599999999999998E-2</v>
      </c>
      <c r="Z43" s="62"/>
      <c r="AA43" s="412" t="s">
        <v>264</v>
      </c>
      <c r="AB43" s="413"/>
      <c r="AC43" s="122" t="s">
        <v>260</v>
      </c>
      <c r="AD43" s="286">
        <v>3.7699999999999997E-2</v>
      </c>
      <c r="AE43" s="62"/>
      <c r="AF43" s="412" t="s">
        <v>275</v>
      </c>
      <c r="AG43" s="413"/>
      <c r="AH43" s="122" t="s">
        <v>244</v>
      </c>
      <c r="AI43" s="286">
        <v>3.5700000000000003E-2</v>
      </c>
      <c r="AJ43" s="53"/>
      <c r="AK43" s="412"/>
      <c r="AL43" s="413"/>
      <c r="AM43" s="122"/>
      <c r="AN43" s="122"/>
      <c r="AO43" s="62"/>
      <c r="AP43" s="412" t="s">
        <v>287</v>
      </c>
      <c r="AQ43" s="413"/>
      <c r="AR43" s="122" t="s">
        <v>208</v>
      </c>
      <c r="AS43" s="286">
        <v>2.7400000000000001E-2</v>
      </c>
      <c r="AT43" s="62"/>
      <c r="AU43" s="412" t="s">
        <v>296</v>
      </c>
      <c r="AV43" s="413"/>
      <c r="AW43" s="122" t="s">
        <v>260</v>
      </c>
      <c r="AX43" s="286">
        <v>2.4299999999999999E-2</v>
      </c>
      <c r="AY43" s="62"/>
      <c r="AZ43" s="412" t="s">
        <v>274</v>
      </c>
      <c r="BA43" s="413"/>
      <c r="BB43" s="122" t="s">
        <v>202</v>
      </c>
      <c r="BC43" s="286">
        <v>2.9399999999999999E-2</v>
      </c>
      <c r="BD43" s="105"/>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row>
    <row r="44" spans="1:82" s="127" customFormat="1" ht="15" customHeight="1" x14ac:dyDescent="0.3">
      <c r="A44" s="125"/>
      <c r="B44" s="471" t="s">
        <v>6</v>
      </c>
      <c r="C44" s="471"/>
      <c r="D44" s="471">
        <v>0.44169999999999998</v>
      </c>
      <c r="E44" s="287">
        <v>0.63980000000000004</v>
      </c>
      <c r="F44" s="58"/>
      <c r="G44" s="471" t="s">
        <v>6</v>
      </c>
      <c r="H44" s="471"/>
      <c r="I44" s="471"/>
      <c r="J44" s="340">
        <v>0.35070000000000001</v>
      </c>
      <c r="K44" s="58"/>
      <c r="L44" s="471" t="s">
        <v>6</v>
      </c>
      <c r="M44" s="471"/>
      <c r="N44" s="471"/>
      <c r="O44" s="287">
        <v>0.55549999999999999</v>
      </c>
      <c r="P44" s="53"/>
      <c r="Q44" s="471" t="s">
        <v>6</v>
      </c>
      <c r="R44" s="471"/>
      <c r="S44" s="471">
        <v>0.45240000000000002</v>
      </c>
      <c r="T44" s="341">
        <v>1</v>
      </c>
      <c r="U44" s="53"/>
      <c r="V44" s="471" t="s">
        <v>6</v>
      </c>
      <c r="W44" s="471"/>
      <c r="X44" s="471"/>
      <c r="Y44" s="287">
        <v>0.41770000000000002</v>
      </c>
      <c r="Z44" s="53"/>
      <c r="AA44" s="471" t="s">
        <v>6</v>
      </c>
      <c r="AB44" s="471"/>
      <c r="AC44" s="471"/>
      <c r="AD44" s="287">
        <v>0.43830000000000002</v>
      </c>
      <c r="AE44" s="53"/>
      <c r="AF44" s="471" t="s">
        <v>6</v>
      </c>
      <c r="AG44" s="471"/>
      <c r="AH44" s="471"/>
      <c r="AI44" s="287">
        <v>0.49309999999999998</v>
      </c>
      <c r="AJ44" s="57"/>
      <c r="AK44" s="471" t="s">
        <v>6</v>
      </c>
      <c r="AL44" s="471"/>
      <c r="AM44" s="471"/>
      <c r="AN44" s="341">
        <v>1</v>
      </c>
      <c r="AO44" s="53"/>
      <c r="AP44" s="471" t="s">
        <v>6</v>
      </c>
      <c r="AQ44" s="471"/>
      <c r="AR44" s="471"/>
      <c r="AS44" s="287">
        <v>0.39529999999999998</v>
      </c>
      <c r="AT44" s="53"/>
      <c r="AU44" s="471" t="s">
        <v>6</v>
      </c>
      <c r="AV44" s="471"/>
      <c r="AW44" s="471"/>
      <c r="AX44" s="287">
        <v>0.33339999999999997</v>
      </c>
      <c r="AY44" s="58"/>
      <c r="AZ44" s="471" t="s">
        <v>6</v>
      </c>
      <c r="BA44" s="471"/>
      <c r="BB44" s="471"/>
      <c r="BC44" s="287">
        <v>0.37509999999999999</v>
      </c>
      <c r="BD44" s="126"/>
    </row>
    <row r="45" spans="1:82" s="68" customFormat="1" x14ac:dyDescent="0.3">
      <c r="A45" s="114"/>
      <c r="B45" s="425"/>
      <c r="C45" s="425"/>
      <c r="D45" s="425"/>
      <c r="E45" s="425"/>
      <c r="F45" s="19"/>
      <c r="G45" s="469"/>
      <c r="H45" s="475"/>
      <c r="I45" s="475"/>
      <c r="J45" s="476"/>
      <c r="K45" s="19"/>
      <c r="L45" s="425"/>
      <c r="M45" s="425"/>
      <c r="N45" s="425"/>
      <c r="O45" s="425"/>
      <c r="P45" s="19"/>
      <c r="Q45" s="425"/>
      <c r="R45" s="425"/>
      <c r="S45" s="425"/>
      <c r="T45" s="425"/>
      <c r="U45" s="19"/>
      <c r="V45" s="425"/>
      <c r="W45" s="425"/>
      <c r="X45" s="425"/>
      <c r="Y45" s="425"/>
      <c r="Z45" s="19"/>
      <c r="AA45" s="425"/>
      <c r="AB45" s="425"/>
      <c r="AC45" s="425"/>
      <c r="AD45" s="425"/>
      <c r="AE45" s="19"/>
      <c r="AF45" s="425"/>
      <c r="AG45" s="425"/>
      <c r="AH45" s="425"/>
      <c r="AI45" s="425"/>
      <c r="AJ45" s="60"/>
      <c r="AK45" s="425"/>
      <c r="AL45" s="425"/>
      <c r="AM45" s="425"/>
      <c r="AN45" s="425"/>
      <c r="AO45" s="19"/>
      <c r="AP45" s="425"/>
      <c r="AQ45" s="425"/>
      <c r="AR45" s="425"/>
      <c r="AS45" s="425"/>
      <c r="AT45" s="19"/>
      <c r="AU45" s="425"/>
      <c r="AV45" s="425"/>
      <c r="AW45" s="425"/>
      <c r="AX45" s="425"/>
      <c r="AY45" s="19"/>
      <c r="AZ45" s="472"/>
      <c r="BA45" s="473"/>
      <c r="BB45" s="473"/>
      <c r="BC45" s="473"/>
      <c r="BD45" s="105"/>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row>
    <row r="46" spans="1:82" s="282" customFormat="1" x14ac:dyDescent="0.3">
      <c r="A46" s="278" t="s">
        <v>39</v>
      </c>
      <c r="B46" s="424">
        <v>289.88</v>
      </c>
      <c r="C46" s="424"/>
      <c r="D46" s="424"/>
      <c r="E46" s="424"/>
      <c r="F46" s="279"/>
      <c r="G46" s="424">
        <v>3210.47</v>
      </c>
      <c r="H46" s="424"/>
      <c r="I46" s="424"/>
      <c r="J46" s="424"/>
      <c r="K46" s="279"/>
      <c r="L46" s="424">
        <v>131.05000000000001</v>
      </c>
      <c r="M46" s="424"/>
      <c r="N46" s="424"/>
      <c r="O46" s="424"/>
      <c r="P46" s="279"/>
      <c r="Q46" s="424">
        <v>19.11</v>
      </c>
      <c r="R46" s="424"/>
      <c r="S46" s="424"/>
      <c r="T46" s="424"/>
      <c r="U46" s="279"/>
      <c r="V46" s="424">
        <v>3867.94</v>
      </c>
      <c r="W46" s="424"/>
      <c r="X46" s="424"/>
      <c r="Y46" s="424"/>
      <c r="Z46" s="279"/>
      <c r="AA46" s="424">
        <v>703.58</v>
      </c>
      <c r="AB46" s="424"/>
      <c r="AC46" s="424"/>
      <c r="AD46" s="424"/>
      <c r="AE46" s="279"/>
      <c r="AF46" s="424">
        <v>2282.2199999999998</v>
      </c>
      <c r="AG46" s="424"/>
      <c r="AH46" s="424"/>
      <c r="AI46" s="424"/>
      <c r="AJ46" s="279"/>
      <c r="AK46" s="424">
        <v>1327.55</v>
      </c>
      <c r="AL46" s="424"/>
      <c r="AM46" s="424"/>
      <c r="AN46" s="424"/>
      <c r="AO46" s="279"/>
      <c r="AP46" s="424">
        <v>941.27</v>
      </c>
      <c r="AQ46" s="424"/>
      <c r="AR46" s="424"/>
      <c r="AS46" s="424"/>
      <c r="AT46" s="279"/>
      <c r="AU46" s="424">
        <v>2738.78</v>
      </c>
      <c r="AV46" s="424"/>
      <c r="AW46" s="424"/>
      <c r="AX46" s="424"/>
      <c r="AY46" s="279"/>
      <c r="AZ46" s="424">
        <v>861.26</v>
      </c>
      <c r="BA46" s="424"/>
      <c r="BB46" s="424"/>
      <c r="BC46" s="474"/>
      <c r="BD46" s="280"/>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row>
    <row r="47" spans="1:82" s="68" customFormat="1" x14ac:dyDescent="0.3">
      <c r="A47" s="128"/>
      <c r="B47" s="425"/>
      <c r="C47" s="425"/>
      <c r="D47" s="425"/>
      <c r="E47" s="425"/>
      <c r="F47" s="19"/>
      <c r="G47" s="469"/>
      <c r="H47" s="475"/>
      <c r="I47" s="475"/>
      <c r="J47" s="476"/>
      <c r="K47" s="19"/>
      <c r="L47" s="425"/>
      <c r="M47" s="425"/>
      <c r="N47" s="425"/>
      <c r="O47" s="425"/>
      <c r="P47" s="19"/>
      <c r="Q47" s="425"/>
      <c r="R47" s="425"/>
      <c r="S47" s="425"/>
      <c r="T47" s="425"/>
      <c r="U47" s="19"/>
      <c r="V47" s="425"/>
      <c r="W47" s="425"/>
      <c r="X47" s="425"/>
      <c r="Y47" s="425"/>
      <c r="Z47" s="19"/>
      <c r="AA47" s="425"/>
      <c r="AB47" s="425"/>
      <c r="AC47" s="425"/>
      <c r="AD47" s="425"/>
      <c r="AE47" s="19"/>
      <c r="AF47" s="425"/>
      <c r="AG47" s="425"/>
      <c r="AH47" s="425"/>
      <c r="AI47" s="425"/>
      <c r="AJ47" s="19"/>
      <c r="AK47" s="425"/>
      <c r="AL47" s="425"/>
      <c r="AM47" s="425"/>
      <c r="AN47" s="425"/>
      <c r="AO47" s="19"/>
      <c r="AP47" s="425"/>
      <c r="AQ47" s="425"/>
      <c r="AR47" s="425"/>
      <c r="AS47" s="425"/>
      <c r="AT47" s="19"/>
      <c r="AU47" s="425"/>
      <c r="AV47" s="425"/>
      <c r="AW47" s="425"/>
      <c r="AX47" s="425"/>
      <c r="AY47" s="19"/>
      <c r="AZ47" s="472"/>
      <c r="BA47" s="473"/>
      <c r="BB47" s="473"/>
      <c r="BC47" s="473"/>
      <c r="BD47" s="105"/>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row>
    <row r="48" spans="1:82" s="132" customFormat="1" x14ac:dyDescent="0.3">
      <c r="A48" s="129" t="s">
        <v>40</v>
      </c>
      <c r="B48" s="396"/>
      <c r="C48" s="396"/>
      <c r="D48" s="396"/>
      <c r="E48" s="396"/>
      <c r="F48" s="62"/>
      <c r="G48" s="479"/>
      <c r="H48" s="480"/>
      <c r="I48" s="480"/>
      <c r="J48" s="481"/>
      <c r="K48" s="62"/>
      <c r="L48" s="477"/>
      <c r="M48" s="477"/>
      <c r="N48" s="477"/>
      <c r="O48" s="477"/>
      <c r="P48" s="62"/>
      <c r="Q48" s="477"/>
      <c r="R48" s="477"/>
      <c r="S48" s="477"/>
      <c r="T48" s="477"/>
      <c r="U48" s="62"/>
      <c r="V48" s="477"/>
      <c r="W48" s="477"/>
      <c r="X48" s="477"/>
      <c r="Y48" s="477"/>
      <c r="Z48" s="62"/>
      <c r="AA48" s="477"/>
      <c r="AB48" s="477"/>
      <c r="AC48" s="477"/>
      <c r="AD48" s="477"/>
      <c r="AE48" s="62"/>
      <c r="AF48" s="477"/>
      <c r="AG48" s="477"/>
      <c r="AH48" s="477"/>
      <c r="AI48" s="477"/>
      <c r="AJ48" s="62"/>
      <c r="AK48" s="477"/>
      <c r="AL48" s="477"/>
      <c r="AM48" s="477"/>
      <c r="AN48" s="477"/>
      <c r="AO48" s="62"/>
      <c r="AP48" s="477"/>
      <c r="AQ48" s="477"/>
      <c r="AR48" s="477"/>
      <c r="AS48" s="477"/>
      <c r="AT48" s="62"/>
      <c r="AU48" s="477"/>
      <c r="AV48" s="477"/>
      <c r="AW48" s="477"/>
      <c r="AX48" s="477"/>
      <c r="AY48" s="62"/>
      <c r="AZ48" s="445"/>
      <c r="BA48" s="478"/>
      <c r="BB48" s="478"/>
      <c r="BC48" s="478"/>
      <c r="BD48" s="130"/>
      <c r="BE48" s="131"/>
      <c r="BF48" s="131"/>
      <c r="BG48" s="131"/>
      <c r="BH48" s="131"/>
      <c r="BI48" s="131"/>
      <c r="BJ48" s="131"/>
      <c r="BK48" s="131"/>
      <c r="BL48" s="131"/>
      <c r="BM48" s="131"/>
      <c r="BN48" s="131"/>
      <c r="BO48" s="131"/>
      <c r="BP48" s="131"/>
      <c r="BQ48" s="131"/>
      <c r="BR48" s="131"/>
      <c r="BS48" s="131"/>
      <c r="BT48" s="131"/>
      <c r="BU48" s="131"/>
      <c r="BV48" s="131"/>
      <c r="BW48" s="131"/>
      <c r="BX48" s="131"/>
      <c r="BY48" s="131"/>
      <c r="BZ48" s="131"/>
      <c r="CA48" s="131"/>
      <c r="CB48" s="131"/>
      <c r="CC48" s="131"/>
      <c r="CD48" s="131"/>
    </row>
    <row r="49" spans="1:82" s="300" customFormat="1" x14ac:dyDescent="0.3">
      <c r="A49" s="297" t="s">
        <v>29</v>
      </c>
      <c r="B49" s="482">
        <v>7.0000000000000001E-3</v>
      </c>
      <c r="C49" s="482"/>
      <c r="D49" s="482"/>
      <c r="E49" s="482"/>
      <c r="F49" s="64"/>
      <c r="G49" s="482">
        <v>6.4999999999999997E-3</v>
      </c>
      <c r="H49" s="482"/>
      <c r="I49" s="482"/>
      <c r="J49" s="482"/>
      <c r="K49" s="64"/>
      <c r="L49" s="482">
        <v>1.4999999999999999E-2</v>
      </c>
      <c r="M49" s="482"/>
      <c r="N49" s="482"/>
      <c r="O49" s="482"/>
      <c r="P49" s="64"/>
      <c r="Q49" s="482">
        <v>1.2500000000000001E-2</v>
      </c>
      <c r="R49" s="482"/>
      <c r="S49" s="482"/>
      <c r="T49" s="482"/>
      <c r="U49" s="64"/>
      <c r="V49" s="482">
        <v>2.2000000000000001E-3</v>
      </c>
      <c r="W49" s="482"/>
      <c r="X49" s="482"/>
      <c r="Y49" s="482"/>
      <c r="Z49" s="64"/>
      <c r="AA49" s="482">
        <v>1.35E-2</v>
      </c>
      <c r="AB49" s="482"/>
      <c r="AC49" s="482"/>
      <c r="AD49" s="482"/>
      <c r="AE49" s="64"/>
      <c r="AF49" s="482">
        <v>5.4999999999999997E-3</v>
      </c>
      <c r="AG49" s="482"/>
      <c r="AH49" s="482"/>
      <c r="AI49" s="482"/>
      <c r="AJ49" s="64"/>
      <c r="AK49" s="482">
        <v>1.5E-3</v>
      </c>
      <c r="AL49" s="482"/>
      <c r="AM49" s="482"/>
      <c r="AN49" s="482"/>
      <c r="AO49" s="64"/>
      <c r="AP49" s="482">
        <v>1.2E-2</v>
      </c>
      <c r="AQ49" s="482"/>
      <c r="AR49" s="482"/>
      <c r="AS49" s="482"/>
      <c r="AT49" s="64"/>
      <c r="AU49" s="482">
        <v>6.4999999999999997E-3</v>
      </c>
      <c r="AV49" s="482"/>
      <c r="AW49" s="482"/>
      <c r="AX49" s="482"/>
      <c r="AY49" s="64"/>
      <c r="AZ49" s="482">
        <v>8.8999999999999999E-3</v>
      </c>
      <c r="BA49" s="482"/>
      <c r="BB49" s="482"/>
      <c r="BC49" s="427"/>
      <c r="BD49" s="298"/>
      <c r="BE49" s="299"/>
      <c r="BF49" s="299"/>
      <c r="BG49" s="299"/>
      <c r="BH49" s="299"/>
      <c r="BI49" s="299"/>
      <c r="BJ49" s="299"/>
      <c r="BK49" s="299"/>
      <c r="BL49" s="299"/>
      <c r="BM49" s="299"/>
      <c r="BN49" s="299"/>
      <c r="BO49" s="299"/>
      <c r="BP49" s="299"/>
      <c r="BQ49" s="299"/>
      <c r="BR49" s="299"/>
      <c r="BS49" s="299"/>
      <c r="BT49" s="299"/>
      <c r="BU49" s="299"/>
      <c r="BV49" s="299"/>
      <c r="BW49" s="299"/>
      <c r="BX49" s="299"/>
      <c r="BY49" s="299"/>
      <c r="BZ49" s="299"/>
      <c r="CA49" s="299"/>
      <c r="CB49" s="299"/>
      <c r="CC49" s="299"/>
      <c r="CD49" s="299"/>
    </row>
    <row r="50" spans="1:82" s="300" customFormat="1" x14ac:dyDescent="0.3">
      <c r="A50" s="297" t="s">
        <v>7</v>
      </c>
      <c r="B50" s="482">
        <v>2.8E-3</v>
      </c>
      <c r="C50" s="482"/>
      <c r="D50" s="482"/>
      <c r="E50" s="482"/>
      <c r="F50" s="64"/>
      <c r="G50" s="482">
        <v>2.7000000000000001E-3</v>
      </c>
      <c r="H50" s="482"/>
      <c r="I50" s="482"/>
      <c r="J50" s="482"/>
      <c r="K50" s="64"/>
      <c r="L50" s="482">
        <v>2.8E-3</v>
      </c>
      <c r="M50" s="482"/>
      <c r="N50" s="482"/>
      <c r="O50" s="482"/>
      <c r="P50" s="64"/>
      <c r="Q50" s="482">
        <v>4.7999999999999996E-3</v>
      </c>
      <c r="R50" s="482"/>
      <c r="S50" s="482"/>
      <c r="T50" s="482"/>
      <c r="U50" s="64"/>
      <c r="V50" s="482">
        <v>1.5E-3</v>
      </c>
      <c r="W50" s="482"/>
      <c r="X50" s="482"/>
      <c r="Y50" s="482"/>
      <c r="Z50" s="64"/>
      <c r="AA50" s="482">
        <v>3.8999999999999998E-3</v>
      </c>
      <c r="AB50" s="482"/>
      <c r="AC50" s="482"/>
      <c r="AD50" s="482"/>
      <c r="AE50" s="64"/>
      <c r="AF50" s="482">
        <v>2.2000000000000001E-3</v>
      </c>
      <c r="AG50" s="482"/>
      <c r="AH50" s="482"/>
      <c r="AI50" s="482"/>
      <c r="AJ50" s="64"/>
      <c r="AK50" s="482">
        <v>8.9999999999999998E-4</v>
      </c>
      <c r="AL50" s="482"/>
      <c r="AM50" s="482"/>
      <c r="AN50" s="482"/>
      <c r="AO50" s="64"/>
      <c r="AP50" s="482">
        <v>3.5000000000000001E-3</v>
      </c>
      <c r="AQ50" s="482"/>
      <c r="AR50" s="482"/>
      <c r="AS50" s="482"/>
      <c r="AT50" s="64"/>
      <c r="AU50" s="482">
        <v>3.2000000000000002E-3</v>
      </c>
      <c r="AV50" s="482"/>
      <c r="AW50" s="482"/>
      <c r="AX50" s="482"/>
      <c r="AY50" s="64"/>
      <c r="AZ50" s="482">
        <v>2.3999999999999998E-3</v>
      </c>
      <c r="BA50" s="482"/>
      <c r="BB50" s="482"/>
      <c r="BC50" s="427"/>
      <c r="BD50" s="298"/>
      <c r="BE50" s="299"/>
      <c r="BF50" s="299"/>
      <c r="BG50" s="299"/>
      <c r="BH50" s="299"/>
      <c r="BI50" s="299"/>
      <c r="BJ50" s="299"/>
      <c r="BK50" s="299"/>
      <c r="BL50" s="299"/>
      <c r="BM50" s="299"/>
      <c r="BN50" s="299"/>
      <c r="BO50" s="299"/>
      <c r="BP50" s="299"/>
      <c r="BQ50" s="299"/>
      <c r="BR50" s="299"/>
      <c r="BS50" s="299"/>
      <c r="BT50" s="299"/>
      <c r="BU50" s="299"/>
      <c r="BV50" s="299"/>
      <c r="BW50" s="299"/>
      <c r="BX50" s="299"/>
      <c r="BY50" s="299"/>
      <c r="BZ50" s="299"/>
      <c r="CA50" s="299"/>
      <c r="CB50" s="299"/>
      <c r="CC50" s="299"/>
      <c r="CD50" s="299"/>
    </row>
    <row r="51" spans="1:82" s="68" customFormat="1" ht="264.60000000000002" customHeight="1" x14ac:dyDescent="0.3">
      <c r="A51" s="65" t="s">
        <v>49</v>
      </c>
      <c r="B51" s="483" t="s">
        <v>58</v>
      </c>
      <c r="C51" s="439"/>
      <c r="D51" s="439"/>
      <c r="E51" s="439"/>
      <c r="F51" s="66"/>
      <c r="G51" s="439" t="s">
        <v>58</v>
      </c>
      <c r="H51" s="439"/>
      <c r="I51" s="439"/>
      <c r="J51" s="439"/>
      <c r="K51" s="66"/>
      <c r="L51" s="439" t="s">
        <v>58</v>
      </c>
      <c r="M51" s="439"/>
      <c r="N51" s="439"/>
      <c r="O51" s="439"/>
      <c r="P51" s="66"/>
      <c r="Q51" s="439" t="s">
        <v>58</v>
      </c>
      <c r="R51" s="439"/>
      <c r="S51" s="439"/>
      <c r="T51" s="439"/>
      <c r="U51" s="66"/>
      <c r="V51" s="439" t="s">
        <v>58</v>
      </c>
      <c r="W51" s="439"/>
      <c r="X51" s="439"/>
      <c r="Y51" s="439"/>
      <c r="Z51" s="66"/>
      <c r="AA51" s="439" t="s">
        <v>58</v>
      </c>
      <c r="AB51" s="439"/>
      <c r="AC51" s="439"/>
      <c r="AD51" s="439"/>
      <c r="AE51" s="66"/>
      <c r="AF51" s="439" t="s">
        <v>58</v>
      </c>
      <c r="AG51" s="439"/>
      <c r="AH51" s="439"/>
      <c r="AI51" s="439"/>
      <c r="AJ51" s="66"/>
      <c r="AK51" s="439" t="s">
        <v>58</v>
      </c>
      <c r="AL51" s="439"/>
      <c r="AM51" s="439"/>
      <c r="AN51" s="439"/>
      <c r="AO51" s="66"/>
      <c r="AP51" s="439" t="s">
        <v>58</v>
      </c>
      <c r="AQ51" s="439"/>
      <c r="AR51" s="439"/>
      <c r="AS51" s="439"/>
      <c r="AT51" s="66"/>
      <c r="AU51" s="440" t="s">
        <v>58</v>
      </c>
      <c r="AV51" s="440"/>
      <c r="AW51" s="440"/>
      <c r="AX51" s="440"/>
      <c r="AY51" s="67"/>
      <c r="AZ51" s="440" t="s">
        <v>58</v>
      </c>
      <c r="BA51" s="440"/>
      <c r="BB51" s="440"/>
      <c r="BC51" s="440"/>
      <c r="BD51" s="75"/>
      <c r="BE51" s="86"/>
      <c r="BF51" s="86"/>
      <c r="BG51" s="86"/>
      <c r="BH51" s="86"/>
    </row>
    <row r="52" spans="1:82" s="68" customFormat="1" ht="18" customHeight="1" x14ac:dyDescent="0.3">
      <c r="A52" s="69" t="s">
        <v>46</v>
      </c>
      <c r="B52" s="70"/>
      <c r="C52" s="71"/>
      <c r="D52" s="71"/>
      <c r="E52" s="71"/>
      <c r="F52" s="72"/>
      <c r="G52" s="73"/>
      <c r="H52" s="73"/>
      <c r="I52" s="73"/>
      <c r="J52" s="73"/>
      <c r="K52" s="72"/>
      <c r="L52" s="73"/>
      <c r="M52" s="73"/>
      <c r="N52" s="73"/>
      <c r="O52" s="73"/>
      <c r="P52" s="72"/>
      <c r="Q52" s="73"/>
      <c r="R52" s="73"/>
      <c r="S52" s="73"/>
      <c r="T52" s="73"/>
      <c r="U52" s="72"/>
      <c r="V52" s="73"/>
      <c r="W52" s="73"/>
      <c r="X52" s="73"/>
      <c r="Y52" s="73"/>
      <c r="Z52" s="72"/>
      <c r="AA52" s="73"/>
      <c r="AB52" s="73"/>
      <c r="AC52" s="73"/>
      <c r="AD52" s="73"/>
      <c r="AE52" s="72"/>
      <c r="AF52" s="73"/>
      <c r="AG52" s="73"/>
      <c r="AH52" s="73"/>
      <c r="AI52" s="73"/>
      <c r="AJ52" s="72"/>
      <c r="AK52" s="73"/>
      <c r="AL52" s="73"/>
      <c r="AM52" s="73"/>
      <c r="AN52" s="73"/>
      <c r="AO52" s="72"/>
      <c r="AP52" s="73"/>
      <c r="AQ52" s="73"/>
      <c r="AR52" s="73"/>
      <c r="AS52" s="73"/>
      <c r="AT52" s="72"/>
      <c r="AU52" s="74"/>
      <c r="AV52" s="74"/>
      <c r="AW52" s="74"/>
      <c r="AX52" s="74"/>
      <c r="AY52" s="75"/>
      <c r="AZ52" s="74"/>
      <c r="BA52" s="74"/>
      <c r="BB52" s="74"/>
      <c r="BC52" s="74"/>
      <c r="BD52" s="87"/>
      <c r="BE52" s="86"/>
      <c r="BF52" s="86"/>
      <c r="BG52" s="86"/>
      <c r="BH52" s="86"/>
    </row>
    <row r="53" spans="1:82" s="79" customFormat="1" ht="172.5" customHeight="1" x14ac:dyDescent="0.3">
      <c r="A53" s="76" t="s">
        <v>45</v>
      </c>
      <c r="B53" s="392"/>
      <c r="C53" s="392"/>
      <c r="D53" s="392"/>
      <c r="E53" s="392"/>
      <c r="F53" s="77"/>
      <c r="G53" s="392"/>
      <c r="H53" s="392"/>
      <c r="I53" s="392"/>
      <c r="J53" s="392"/>
      <c r="K53" s="77"/>
      <c r="L53" s="488"/>
      <c r="M53" s="488"/>
      <c r="N53" s="488"/>
      <c r="O53" s="488"/>
      <c r="P53" s="77"/>
      <c r="Q53" s="392"/>
      <c r="R53" s="392"/>
      <c r="S53" s="392"/>
      <c r="T53" s="392"/>
      <c r="U53" s="77"/>
      <c r="V53" s="392"/>
      <c r="W53" s="392"/>
      <c r="X53" s="392"/>
      <c r="Y53" s="392"/>
      <c r="Z53" s="77"/>
      <c r="AA53" s="392"/>
      <c r="AB53" s="392"/>
      <c r="AC53" s="392"/>
      <c r="AD53" s="392"/>
      <c r="AE53" s="77"/>
      <c r="AF53" s="392"/>
      <c r="AG53" s="392"/>
      <c r="AH53" s="392"/>
      <c r="AI53" s="392"/>
      <c r="AJ53" s="77"/>
      <c r="AK53" s="488"/>
      <c r="AL53" s="488"/>
      <c r="AM53" s="488"/>
      <c r="AN53" s="488"/>
      <c r="AO53" s="77"/>
      <c r="AP53" s="392"/>
      <c r="AQ53" s="392"/>
      <c r="AR53" s="392"/>
      <c r="AS53" s="392"/>
      <c r="AT53" s="77"/>
      <c r="AU53" s="392"/>
      <c r="AV53" s="392"/>
      <c r="AW53" s="392"/>
      <c r="AX53" s="392"/>
      <c r="AY53" s="78"/>
      <c r="AZ53" s="488"/>
      <c r="BA53" s="488"/>
      <c r="BB53" s="488"/>
      <c r="BC53" s="488"/>
      <c r="BD53" s="78"/>
      <c r="BE53" s="132"/>
      <c r="BF53" s="132"/>
      <c r="BG53" s="132"/>
      <c r="BH53" s="132"/>
    </row>
    <row r="54" spans="1:82" s="81" customFormat="1" ht="144.6" customHeight="1" x14ac:dyDescent="0.3">
      <c r="A54" s="133" t="s">
        <v>47</v>
      </c>
      <c r="B54" s="393" t="s">
        <v>58</v>
      </c>
      <c r="C54" s="393"/>
      <c r="D54" s="393"/>
      <c r="E54" s="393"/>
      <c r="F54" s="4"/>
      <c r="G54" s="393" t="s">
        <v>58</v>
      </c>
      <c r="H54" s="393"/>
      <c r="I54" s="393"/>
      <c r="J54" s="393"/>
      <c r="K54" s="4"/>
      <c r="L54" s="393" t="s">
        <v>58</v>
      </c>
      <c r="M54" s="393"/>
      <c r="N54" s="393"/>
      <c r="O54" s="393"/>
      <c r="P54" s="4"/>
      <c r="Q54" s="393" t="s">
        <v>58</v>
      </c>
      <c r="R54" s="393"/>
      <c r="S54" s="393"/>
      <c r="T54" s="393"/>
      <c r="U54" s="4"/>
      <c r="V54" s="393" t="s">
        <v>58</v>
      </c>
      <c r="W54" s="393"/>
      <c r="X54" s="393"/>
      <c r="Y54" s="393"/>
      <c r="Z54" s="4"/>
      <c r="AA54" s="393" t="s">
        <v>58</v>
      </c>
      <c r="AB54" s="393"/>
      <c r="AC54" s="393"/>
      <c r="AD54" s="393"/>
      <c r="AE54" s="4"/>
      <c r="AF54" s="393" t="s">
        <v>58</v>
      </c>
      <c r="AG54" s="393"/>
      <c r="AH54" s="393"/>
      <c r="AI54" s="393"/>
      <c r="AJ54" s="4"/>
      <c r="AK54" s="393" t="s">
        <v>58</v>
      </c>
      <c r="AL54" s="393"/>
      <c r="AM54" s="393"/>
      <c r="AN54" s="393"/>
      <c r="AO54" s="4"/>
      <c r="AP54" s="393" t="s">
        <v>58</v>
      </c>
      <c r="AQ54" s="393"/>
      <c r="AR54" s="393"/>
      <c r="AS54" s="393"/>
      <c r="AT54" s="4"/>
      <c r="AU54" s="393" t="s">
        <v>58</v>
      </c>
      <c r="AV54" s="393"/>
      <c r="AW54" s="393"/>
      <c r="AX54" s="393"/>
      <c r="AY54" s="80"/>
      <c r="AZ54" s="393" t="s">
        <v>58</v>
      </c>
      <c r="BA54" s="393"/>
      <c r="BB54" s="393"/>
      <c r="BC54" s="393"/>
      <c r="BD54" s="134"/>
      <c r="BE54" s="135"/>
      <c r="BF54" s="135"/>
      <c r="BG54" s="135"/>
      <c r="BH54" s="135"/>
    </row>
    <row r="55" spans="1:82" s="106" customFormat="1" x14ac:dyDescent="0.3">
      <c r="A55" s="90"/>
      <c r="B55" s="90"/>
      <c r="C55" s="90"/>
      <c r="D55" s="90"/>
      <c r="E55" s="136"/>
      <c r="F55" s="136"/>
      <c r="G55" s="136"/>
      <c r="H55" s="90"/>
      <c r="I55" s="90"/>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7"/>
      <c r="BF55" s="137"/>
      <c r="BG55" s="137"/>
      <c r="BH55" s="137"/>
      <c r="BI55" s="137"/>
      <c r="BJ55" s="137"/>
      <c r="BK55" s="137"/>
      <c r="BL55" s="137"/>
      <c r="BM55" s="137"/>
      <c r="BN55" s="137"/>
      <c r="BO55" s="137"/>
      <c r="BP55" s="137"/>
      <c r="BQ55" s="137"/>
      <c r="BR55" s="137"/>
      <c r="BS55" s="137"/>
      <c r="BT55" s="137"/>
      <c r="BU55" s="137"/>
      <c r="BV55" s="137"/>
      <c r="BW55" s="137"/>
      <c r="BX55" s="137"/>
      <c r="BY55" s="137"/>
      <c r="BZ55" s="137"/>
    </row>
    <row r="56" spans="1:82" s="25" customFormat="1" x14ac:dyDescent="0.3">
      <c r="A56" s="91" t="s">
        <v>8</v>
      </c>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9"/>
      <c r="AI56" s="89"/>
      <c r="AJ56" s="89"/>
      <c r="AK56" s="88"/>
      <c r="AL56" s="88"/>
      <c r="AM56" s="88"/>
      <c r="AN56" s="88"/>
      <c r="AO56" s="88"/>
      <c r="AP56" s="88"/>
      <c r="AQ56" s="88"/>
      <c r="AR56" s="88"/>
      <c r="AS56" s="88"/>
      <c r="AT56" s="88"/>
      <c r="AU56" s="88"/>
      <c r="AV56" s="88"/>
      <c r="AW56" s="88"/>
      <c r="AX56" s="88"/>
      <c r="AY56" s="88"/>
      <c r="AZ56" s="90"/>
      <c r="BA56" s="90"/>
      <c r="BB56" s="90"/>
      <c r="BC56" s="90"/>
      <c r="BD56" s="88"/>
      <c r="BE56" s="88"/>
      <c r="BF56" s="88"/>
      <c r="BG56" s="88"/>
      <c r="BH56" s="88"/>
      <c r="BJ56" s="92"/>
      <c r="BK56" s="92"/>
      <c r="BL56" s="92"/>
      <c r="BM56" s="92"/>
    </row>
    <row r="57" spans="1:82" s="25" customFormat="1" ht="15.6" x14ac:dyDescent="0.3">
      <c r="A57" s="88" t="s">
        <v>50</v>
      </c>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9"/>
      <c r="AI57" s="89"/>
      <c r="AJ57" s="89"/>
      <c r="AK57" s="88"/>
      <c r="AL57" s="88"/>
      <c r="AM57" s="88"/>
      <c r="AN57" s="88"/>
      <c r="AO57" s="88"/>
      <c r="AP57" s="88"/>
      <c r="AQ57" s="88"/>
      <c r="AR57" s="88"/>
      <c r="AS57" s="88"/>
      <c r="AT57" s="88"/>
      <c r="AU57" s="88"/>
      <c r="AV57" s="88"/>
      <c r="AW57" s="88"/>
      <c r="AX57" s="88"/>
      <c r="AY57" s="88"/>
      <c r="AZ57" s="90"/>
      <c r="BA57" s="90"/>
      <c r="BB57" s="90"/>
      <c r="BC57" s="90"/>
      <c r="BD57" s="88"/>
      <c r="BE57" s="88"/>
      <c r="BF57" s="88"/>
      <c r="BG57" s="88"/>
      <c r="BH57" s="88"/>
      <c r="BJ57" s="92"/>
      <c r="BK57" s="92"/>
      <c r="BL57" s="92"/>
      <c r="BM57" s="92"/>
    </row>
    <row r="58" spans="1:82" s="25" customFormat="1" ht="36" customHeight="1" x14ac:dyDescent="0.3">
      <c r="A58" s="442" t="s">
        <v>51</v>
      </c>
      <c r="B58" s="442"/>
      <c r="C58" s="442"/>
      <c r="D58" s="442"/>
      <c r="E58" s="442"/>
      <c r="F58" s="442"/>
      <c r="G58" s="442"/>
      <c r="H58" s="442"/>
      <c r="I58" s="442"/>
      <c r="J58" s="442"/>
      <c r="K58" s="442"/>
      <c r="L58" s="442"/>
      <c r="M58" s="88"/>
      <c r="N58" s="88"/>
      <c r="O58" s="88"/>
      <c r="P58" s="88"/>
      <c r="Q58" s="88"/>
      <c r="R58" s="88"/>
      <c r="S58" s="88"/>
      <c r="T58" s="88"/>
      <c r="U58" s="88"/>
      <c r="V58" s="88"/>
      <c r="W58" s="88"/>
      <c r="X58" s="88"/>
      <c r="Y58" s="88"/>
      <c r="Z58" s="88"/>
      <c r="AA58" s="88"/>
      <c r="AB58" s="88"/>
      <c r="AC58" s="88"/>
      <c r="AD58" s="88"/>
      <c r="AE58" s="88"/>
      <c r="AF58" s="88"/>
      <c r="AG58" s="88"/>
      <c r="AH58" s="89"/>
      <c r="AI58" s="89"/>
      <c r="AJ58" s="89"/>
      <c r="AK58" s="88"/>
      <c r="AL58" s="88"/>
      <c r="AM58" s="88"/>
      <c r="AN58" s="88"/>
      <c r="AO58" s="88"/>
      <c r="AP58" s="88"/>
      <c r="AQ58" s="88"/>
      <c r="AR58" s="88"/>
      <c r="AS58" s="88"/>
      <c r="AT58" s="88"/>
      <c r="AU58" s="88"/>
      <c r="AV58" s="88"/>
      <c r="AW58" s="88"/>
      <c r="AX58" s="88"/>
      <c r="AY58" s="88"/>
      <c r="AZ58" s="90"/>
      <c r="BA58" s="90"/>
      <c r="BB58" s="90"/>
      <c r="BC58" s="90"/>
      <c r="BD58" s="88"/>
      <c r="BE58" s="88"/>
      <c r="BF58" s="88"/>
      <c r="BG58" s="88"/>
      <c r="BH58" s="88"/>
      <c r="BJ58" s="92"/>
      <c r="BK58" s="92"/>
      <c r="BL58" s="92"/>
      <c r="BM58" s="92"/>
    </row>
    <row r="59" spans="1:82" s="25" customFormat="1" x14ac:dyDescent="0.3">
      <c r="A59" s="88" t="s">
        <v>35</v>
      </c>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9"/>
      <c r="AI59" s="89"/>
      <c r="AJ59" s="89"/>
      <c r="AK59" s="88"/>
      <c r="AL59" s="88"/>
      <c r="AM59" s="88"/>
      <c r="AN59" s="88"/>
      <c r="AO59" s="88"/>
      <c r="AP59" s="88"/>
      <c r="AQ59" s="88"/>
      <c r="AR59" s="88"/>
      <c r="AS59" s="88"/>
      <c r="AT59" s="88"/>
      <c r="AU59" s="88"/>
      <c r="AV59" s="88"/>
      <c r="AW59" s="88"/>
      <c r="AX59" s="88"/>
      <c r="AY59" s="88"/>
      <c r="AZ59" s="90"/>
      <c r="BA59" s="90"/>
      <c r="BB59" s="90"/>
      <c r="BC59" s="90"/>
      <c r="BD59" s="88"/>
      <c r="BE59" s="88"/>
      <c r="BF59" s="88"/>
      <c r="BG59" s="88"/>
      <c r="BH59" s="88"/>
      <c r="BJ59" s="92"/>
      <c r="BK59" s="92"/>
      <c r="BL59" s="92"/>
      <c r="BM59" s="92"/>
    </row>
    <row r="60" spans="1:82" s="25" customFormat="1" x14ac:dyDescent="0.3">
      <c r="A60" s="88" t="s">
        <v>371</v>
      </c>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9"/>
      <c r="AI60" s="89"/>
      <c r="AJ60" s="89"/>
      <c r="AK60" s="88"/>
      <c r="AL60" s="88"/>
      <c r="AM60" s="88"/>
      <c r="AN60" s="88"/>
      <c r="AO60" s="88"/>
      <c r="AP60" s="88"/>
      <c r="AQ60" s="88"/>
      <c r="AR60" s="88"/>
      <c r="AS60" s="88"/>
      <c r="AT60" s="88"/>
      <c r="AU60" s="88"/>
      <c r="AV60" s="88"/>
      <c r="AW60" s="88"/>
      <c r="AX60" s="88"/>
      <c r="AY60" s="88"/>
      <c r="AZ60" s="90"/>
      <c r="BA60" s="90"/>
      <c r="BB60" s="90"/>
      <c r="BC60" s="90"/>
      <c r="BD60" s="88"/>
      <c r="BE60" s="88"/>
      <c r="BF60" s="88"/>
      <c r="BG60" s="88"/>
      <c r="BH60" s="88"/>
      <c r="BJ60" s="88"/>
      <c r="BK60" s="88"/>
      <c r="BL60" s="88"/>
      <c r="BM60" s="88"/>
    </row>
    <row r="61" spans="1:82" s="25" customFormat="1" x14ac:dyDescent="0.3">
      <c r="A61" s="88" t="s">
        <v>372</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9"/>
      <c r="AI61" s="89"/>
      <c r="AJ61" s="89"/>
      <c r="AK61" s="88"/>
      <c r="AL61" s="88"/>
      <c r="AM61" s="88"/>
      <c r="AN61" s="88"/>
      <c r="AO61" s="88"/>
      <c r="AP61" s="88"/>
      <c r="AQ61" s="88"/>
      <c r="AR61" s="88"/>
      <c r="AS61" s="88"/>
      <c r="AT61" s="88"/>
      <c r="AU61" s="88"/>
      <c r="AV61" s="88"/>
      <c r="AW61" s="88"/>
      <c r="AX61" s="88"/>
      <c r="AY61" s="88"/>
      <c r="AZ61" s="90"/>
      <c r="BA61" s="90"/>
      <c r="BB61" s="90"/>
      <c r="BC61" s="90"/>
      <c r="BD61" s="88"/>
      <c r="BE61" s="88"/>
      <c r="BF61" s="88"/>
      <c r="BG61" s="88"/>
      <c r="BH61" s="88"/>
      <c r="BJ61" s="88"/>
      <c r="BK61" s="88"/>
      <c r="BL61" s="88"/>
      <c r="BM61" s="88"/>
    </row>
    <row r="62" spans="1:82" s="103" customFormat="1" x14ac:dyDescent="0.25">
      <c r="A62" s="138"/>
      <c r="B62" s="138"/>
      <c r="C62" s="138"/>
      <c r="D62" s="138"/>
      <c r="E62" s="142"/>
      <c r="F62" s="138"/>
      <c r="G62" s="138"/>
      <c r="H62" s="138"/>
      <c r="I62" s="138"/>
      <c r="J62" s="138"/>
      <c r="K62" s="138"/>
      <c r="L62" s="138"/>
      <c r="M62" s="138"/>
      <c r="N62" s="142"/>
      <c r="O62" s="142"/>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9"/>
      <c r="BA62" s="139"/>
      <c r="BB62" s="139"/>
      <c r="BC62" s="139"/>
      <c r="BD62" s="138"/>
    </row>
    <row r="63" spans="1:82" s="103" customFormat="1" x14ac:dyDescent="0.25">
      <c r="A63" s="138"/>
      <c r="B63" s="138"/>
      <c r="C63" s="138"/>
      <c r="D63" s="138"/>
      <c r="E63" s="142"/>
      <c r="F63" s="138"/>
      <c r="G63" s="138"/>
      <c r="H63" s="138"/>
      <c r="I63" s="138"/>
      <c r="J63" s="138"/>
      <c r="K63" s="138"/>
      <c r="L63" s="138"/>
      <c r="M63" s="138"/>
      <c r="N63" s="142"/>
      <c r="O63" s="142"/>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9"/>
      <c r="BA63" s="139"/>
      <c r="BB63" s="139"/>
      <c r="BC63" s="139"/>
      <c r="BD63" s="138"/>
    </row>
    <row r="64" spans="1:82" s="103" customFormat="1" x14ac:dyDescent="0.25">
      <c r="A64" s="138"/>
      <c r="B64" s="138"/>
      <c r="C64" s="138"/>
      <c r="D64" s="138"/>
      <c r="E64" s="142"/>
      <c r="F64" s="138"/>
      <c r="G64" s="138"/>
      <c r="H64" s="138"/>
      <c r="I64" s="138"/>
      <c r="J64" s="138"/>
      <c r="K64" s="138"/>
      <c r="L64" s="138"/>
      <c r="M64" s="138"/>
      <c r="N64" s="142"/>
      <c r="O64" s="142"/>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9"/>
      <c r="BA64" s="139"/>
      <c r="BB64" s="139"/>
      <c r="BC64" s="139"/>
      <c r="BD64" s="138"/>
    </row>
    <row r="65" spans="1:56" s="103" customFormat="1" x14ac:dyDescent="0.25">
      <c r="A65" s="138"/>
      <c r="B65" s="138"/>
      <c r="C65" s="138"/>
      <c r="D65" s="138"/>
      <c r="E65" s="142"/>
      <c r="F65" s="138"/>
      <c r="G65" s="138"/>
      <c r="H65" s="138"/>
      <c r="I65" s="138"/>
      <c r="J65" s="138"/>
      <c r="K65" s="138"/>
      <c r="L65" s="138"/>
      <c r="M65" s="138"/>
      <c r="N65" s="142"/>
      <c r="O65" s="142"/>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9"/>
      <c r="BA65" s="139"/>
      <c r="BB65" s="139"/>
      <c r="BC65" s="139"/>
      <c r="BD65" s="138"/>
    </row>
    <row r="66" spans="1:56" s="103" customFormat="1" x14ac:dyDescent="0.25">
      <c r="A66" s="138"/>
      <c r="B66" s="138"/>
      <c r="C66" s="138"/>
      <c r="D66" s="138"/>
      <c r="E66" s="142"/>
      <c r="F66" s="138"/>
      <c r="G66" s="138"/>
      <c r="H66" s="138"/>
      <c r="I66" s="138"/>
      <c r="J66" s="138"/>
      <c r="K66" s="138"/>
      <c r="L66" s="138"/>
      <c r="M66" s="138"/>
      <c r="N66" s="142"/>
      <c r="O66" s="142"/>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9"/>
      <c r="BA66" s="139"/>
      <c r="BB66" s="139"/>
      <c r="BC66" s="139"/>
      <c r="BD66" s="138"/>
    </row>
    <row r="67" spans="1:56" s="103" customFormat="1" x14ac:dyDescent="0.25">
      <c r="A67" s="138"/>
      <c r="B67" s="138"/>
      <c r="C67" s="138"/>
      <c r="D67" s="138"/>
      <c r="E67" s="142"/>
      <c r="F67" s="138"/>
      <c r="G67" s="138"/>
      <c r="H67" s="138"/>
      <c r="I67" s="138"/>
      <c r="J67" s="138"/>
      <c r="K67" s="138"/>
      <c r="L67" s="138"/>
      <c r="M67" s="138"/>
      <c r="N67" s="142"/>
      <c r="O67" s="142"/>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9"/>
      <c r="BA67" s="139"/>
      <c r="BB67" s="139"/>
      <c r="BC67" s="139"/>
      <c r="BD67" s="138"/>
    </row>
    <row r="68" spans="1:56" s="103" customFormat="1" x14ac:dyDescent="0.25">
      <c r="A68" s="138"/>
      <c r="B68" s="138"/>
      <c r="C68" s="138"/>
      <c r="D68" s="138"/>
      <c r="E68" s="142"/>
      <c r="F68" s="138"/>
      <c r="G68" s="138"/>
      <c r="H68" s="138"/>
      <c r="I68" s="138"/>
      <c r="J68" s="138"/>
      <c r="K68" s="138"/>
      <c r="L68" s="138"/>
      <c r="M68" s="138"/>
      <c r="N68" s="142"/>
      <c r="O68" s="142"/>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9"/>
      <c r="BA68" s="139"/>
      <c r="BB68" s="139"/>
      <c r="BC68" s="139"/>
      <c r="BD68" s="138"/>
    </row>
    <row r="69" spans="1:56" s="103" customFormat="1" x14ac:dyDescent="0.25">
      <c r="A69" s="138"/>
      <c r="B69" s="138"/>
      <c r="C69" s="138"/>
      <c r="D69" s="138"/>
      <c r="E69" s="142"/>
      <c r="F69" s="138"/>
      <c r="G69" s="138"/>
      <c r="H69" s="138"/>
      <c r="I69" s="138"/>
      <c r="J69" s="138"/>
      <c r="K69" s="138"/>
      <c r="L69" s="138"/>
      <c r="M69" s="138"/>
      <c r="N69" s="142"/>
      <c r="O69" s="142"/>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9"/>
      <c r="BA69" s="139"/>
      <c r="BB69" s="139"/>
      <c r="BC69" s="139"/>
      <c r="BD69" s="138"/>
    </row>
    <row r="70" spans="1:56" s="103" customFormat="1" x14ac:dyDescent="0.25">
      <c r="A70" s="138"/>
      <c r="B70" s="138"/>
      <c r="C70" s="138"/>
      <c r="D70" s="138"/>
      <c r="E70" s="142"/>
      <c r="F70" s="138"/>
      <c r="G70" s="138"/>
      <c r="H70" s="138"/>
      <c r="I70" s="138"/>
      <c r="J70" s="138"/>
      <c r="K70" s="138"/>
      <c r="L70" s="138"/>
      <c r="M70" s="138"/>
      <c r="N70" s="142"/>
      <c r="O70" s="142"/>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9"/>
      <c r="BA70" s="139"/>
      <c r="BB70" s="139"/>
      <c r="BC70" s="139"/>
      <c r="BD70" s="138"/>
    </row>
    <row r="71" spans="1:56" s="103" customFormat="1" x14ac:dyDescent="0.25">
      <c r="A71" s="138"/>
      <c r="B71" s="138"/>
      <c r="C71" s="138"/>
      <c r="D71" s="138"/>
      <c r="E71" s="142"/>
      <c r="F71" s="138"/>
      <c r="G71" s="138"/>
      <c r="H71" s="138"/>
      <c r="I71" s="138"/>
      <c r="J71" s="138"/>
      <c r="K71" s="138"/>
      <c r="L71" s="138"/>
      <c r="M71" s="138"/>
      <c r="N71" s="142"/>
      <c r="O71" s="142"/>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9"/>
      <c r="BA71" s="139"/>
      <c r="BB71" s="139"/>
      <c r="BC71" s="139"/>
      <c r="BD71" s="138"/>
    </row>
    <row r="72" spans="1:56" s="103" customFormat="1" x14ac:dyDescent="0.25">
      <c r="A72" s="138"/>
      <c r="B72" s="138"/>
      <c r="C72" s="138"/>
      <c r="D72" s="138"/>
      <c r="E72" s="142"/>
      <c r="F72" s="138"/>
      <c r="G72" s="138"/>
      <c r="H72" s="138"/>
      <c r="I72" s="138"/>
      <c r="J72" s="138"/>
      <c r="K72" s="138"/>
      <c r="L72" s="138"/>
      <c r="M72" s="138"/>
      <c r="N72" s="142"/>
      <c r="O72" s="142"/>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9"/>
      <c r="BA72" s="139"/>
      <c r="BB72" s="139"/>
      <c r="BC72" s="139"/>
      <c r="BD72" s="138"/>
    </row>
    <row r="73" spans="1:56" s="103" customFormat="1" x14ac:dyDescent="0.25">
      <c r="A73" s="138"/>
      <c r="B73" s="138"/>
      <c r="C73" s="138"/>
      <c r="D73" s="138"/>
      <c r="E73" s="142"/>
      <c r="F73" s="138"/>
      <c r="G73" s="138"/>
      <c r="H73" s="138"/>
      <c r="I73" s="138"/>
      <c r="J73" s="138"/>
      <c r="K73" s="138"/>
      <c r="L73" s="138"/>
      <c r="M73" s="138"/>
      <c r="N73" s="142"/>
      <c r="O73" s="142"/>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9"/>
      <c r="BA73" s="139"/>
      <c r="BB73" s="139"/>
      <c r="BC73" s="139"/>
      <c r="BD73" s="138"/>
    </row>
    <row r="74" spans="1:56" s="103" customFormat="1" x14ac:dyDescent="0.25">
      <c r="A74" s="138"/>
      <c r="B74" s="138"/>
      <c r="C74" s="138"/>
      <c r="D74" s="138"/>
      <c r="E74" s="142"/>
      <c r="F74" s="138"/>
      <c r="G74" s="138"/>
      <c r="H74" s="138"/>
      <c r="I74" s="138"/>
      <c r="J74" s="138"/>
      <c r="K74" s="138"/>
      <c r="L74" s="138"/>
      <c r="M74" s="138"/>
      <c r="N74" s="142"/>
      <c r="O74" s="142"/>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9"/>
      <c r="BA74" s="139"/>
      <c r="BB74" s="139"/>
      <c r="BC74" s="139"/>
      <c r="BD74" s="138"/>
    </row>
    <row r="75" spans="1:56" s="103" customFormat="1" x14ac:dyDescent="0.25">
      <c r="A75" s="138"/>
      <c r="B75" s="138"/>
      <c r="C75" s="138"/>
      <c r="D75" s="138"/>
      <c r="E75" s="142"/>
      <c r="F75" s="138"/>
      <c r="G75" s="138"/>
      <c r="H75" s="138"/>
      <c r="I75" s="138"/>
      <c r="J75" s="138"/>
      <c r="K75" s="138"/>
      <c r="L75" s="138"/>
      <c r="M75" s="138"/>
      <c r="N75" s="142"/>
      <c r="O75" s="142"/>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9"/>
      <c r="BA75" s="139"/>
      <c r="BB75" s="139"/>
      <c r="BC75" s="139"/>
      <c r="BD75" s="138"/>
    </row>
    <row r="76" spans="1:56" s="103" customFormat="1" x14ac:dyDescent="0.25">
      <c r="A76" s="138"/>
      <c r="B76" s="138"/>
      <c r="C76" s="138"/>
      <c r="D76" s="138"/>
      <c r="E76" s="142"/>
      <c r="F76" s="138"/>
      <c r="G76" s="138"/>
      <c r="H76" s="138"/>
      <c r="I76" s="138"/>
      <c r="J76" s="138"/>
      <c r="K76" s="138"/>
      <c r="L76" s="138"/>
      <c r="M76" s="138"/>
      <c r="N76" s="142"/>
      <c r="O76" s="142"/>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9"/>
      <c r="BA76" s="139"/>
      <c r="BB76" s="139"/>
      <c r="BC76" s="139"/>
      <c r="BD76" s="138"/>
    </row>
    <row r="77" spans="1:56" s="103" customFormat="1" x14ac:dyDescent="0.25">
      <c r="A77" s="138"/>
      <c r="B77" s="138"/>
      <c r="C77" s="138"/>
      <c r="D77" s="138"/>
      <c r="E77" s="142"/>
      <c r="F77" s="138"/>
      <c r="G77" s="138"/>
      <c r="H77" s="138"/>
      <c r="I77" s="138"/>
      <c r="J77" s="138"/>
      <c r="K77" s="138"/>
      <c r="L77" s="138"/>
      <c r="M77" s="138"/>
      <c r="N77" s="142"/>
      <c r="O77" s="142"/>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38"/>
      <c r="AR77" s="138"/>
      <c r="AS77" s="138"/>
      <c r="AT77" s="138"/>
      <c r="AU77" s="138"/>
      <c r="AV77" s="138"/>
      <c r="AW77" s="138"/>
      <c r="AX77" s="138"/>
      <c r="AY77" s="138"/>
      <c r="AZ77" s="139"/>
      <c r="BA77" s="139"/>
      <c r="BB77" s="139"/>
      <c r="BC77" s="139"/>
      <c r="BD77" s="138"/>
    </row>
    <row r="78" spans="1:56" s="103" customFormat="1" x14ac:dyDescent="0.25">
      <c r="A78" s="138"/>
      <c r="B78" s="138"/>
      <c r="C78" s="138"/>
      <c r="D78" s="138"/>
      <c r="E78" s="142"/>
      <c r="F78" s="138"/>
      <c r="G78" s="138"/>
      <c r="H78" s="138"/>
      <c r="I78" s="138"/>
      <c r="J78" s="138"/>
      <c r="K78" s="138"/>
      <c r="L78" s="138"/>
      <c r="M78" s="138"/>
      <c r="N78" s="142"/>
      <c r="O78" s="142"/>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38"/>
      <c r="AR78" s="138"/>
      <c r="AS78" s="138"/>
      <c r="AT78" s="138"/>
      <c r="AU78" s="138"/>
      <c r="AV78" s="138"/>
      <c r="AW78" s="138"/>
      <c r="AX78" s="138"/>
      <c r="AY78" s="138"/>
      <c r="AZ78" s="139"/>
      <c r="BA78" s="139"/>
      <c r="BB78" s="139"/>
      <c r="BC78" s="139"/>
      <c r="BD78" s="138"/>
    </row>
    <row r="79" spans="1:56" s="103" customFormat="1" x14ac:dyDescent="0.25">
      <c r="A79" s="138"/>
      <c r="B79" s="138"/>
      <c r="C79" s="138"/>
      <c r="D79" s="138"/>
      <c r="E79" s="142"/>
      <c r="F79" s="138"/>
      <c r="G79" s="138"/>
      <c r="H79" s="138"/>
      <c r="I79" s="138"/>
      <c r="J79" s="138"/>
      <c r="K79" s="138"/>
      <c r="L79" s="138"/>
      <c r="M79" s="138"/>
      <c r="N79" s="142"/>
      <c r="O79" s="142"/>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38"/>
      <c r="AR79" s="138"/>
      <c r="AS79" s="138"/>
      <c r="AT79" s="138"/>
      <c r="AU79" s="138"/>
      <c r="AV79" s="138"/>
      <c r="AW79" s="138"/>
      <c r="AX79" s="138"/>
      <c r="AY79" s="138"/>
      <c r="AZ79" s="139"/>
      <c r="BA79" s="139"/>
      <c r="BB79" s="139"/>
      <c r="BC79" s="139"/>
      <c r="BD79" s="138"/>
    </row>
    <row r="80" spans="1:56" s="103" customFormat="1" x14ac:dyDescent="0.25">
      <c r="A80" s="138"/>
      <c r="B80" s="138"/>
      <c r="C80" s="138"/>
      <c r="D80" s="138"/>
      <c r="E80" s="142"/>
      <c r="F80" s="138"/>
      <c r="G80" s="138"/>
      <c r="H80" s="138"/>
      <c r="I80" s="138"/>
      <c r="J80" s="138"/>
      <c r="K80" s="138"/>
      <c r="L80" s="138"/>
      <c r="M80" s="138"/>
      <c r="N80" s="142"/>
      <c r="O80" s="142"/>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9"/>
      <c r="BA80" s="139"/>
      <c r="BB80" s="139"/>
      <c r="BC80" s="139"/>
      <c r="BD80" s="138"/>
    </row>
    <row r="81" spans="1:56" s="103" customFormat="1" x14ac:dyDescent="0.25">
      <c r="A81" s="138"/>
      <c r="B81" s="138"/>
      <c r="C81" s="138"/>
      <c r="D81" s="138"/>
      <c r="E81" s="142"/>
      <c r="F81" s="138"/>
      <c r="G81" s="138"/>
      <c r="H81" s="138"/>
      <c r="I81" s="138"/>
      <c r="J81" s="138"/>
      <c r="K81" s="138"/>
      <c r="L81" s="138"/>
      <c r="M81" s="138"/>
      <c r="N81" s="142"/>
      <c r="O81" s="142"/>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9"/>
      <c r="BA81" s="139"/>
      <c r="BB81" s="139"/>
      <c r="BC81" s="139"/>
      <c r="BD81" s="138"/>
    </row>
    <row r="82" spans="1:56" s="103" customFormat="1" x14ac:dyDescent="0.25">
      <c r="A82" s="138"/>
      <c r="B82" s="138"/>
      <c r="C82" s="138"/>
      <c r="D82" s="138"/>
      <c r="E82" s="142"/>
      <c r="F82" s="138"/>
      <c r="G82" s="138"/>
      <c r="H82" s="138"/>
      <c r="I82" s="138"/>
      <c r="J82" s="138"/>
      <c r="K82" s="138"/>
      <c r="L82" s="138"/>
      <c r="M82" s="138"/>
      <c r="N82" s="142"/>
      <c r="O82" s="142"/>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38"/>
      <c r="AR82" s="138"/>
      <c r="AS82" s="138"/>
      <c r="AT82" s="138"/>
      <c r="AU82" s="138"/>
      <c r="AV82" s="138"/>
      <c r="AW82" s="138"/>
      <c r="AX82" s="138"/>
      <c r="AY82" s="138"/>
      <c r="AZ82" s="139"/>
      <c r="BA82" s="139"/>
      <c r="BB82" s="139"/>
      <c r="BC82" s="139"/>
      <c r="BD82" s="138"/>
    </row>
    <row r="83" spans="1:56" s="103" customFormat="1" x14ac:dyDescent="0.25">
      <c r="A83" s="138"/>
      <c r="B83" s="138"/>
      <c r="C83" s="138"/>
      <c r="D83" s="138"/>
      <c r="E83" s="142"/>
      <c r="F83" s="138"/>
      <c r="G83" s="138"/>
      <c r="H83" s="138"/>
      <c r="I83" s="138"/>
      <c r="J83" s="138"/>
      <c r="K83" s="138"/>
      <c r="L83" s="138"/>
      <c r="M83" s="138"/>
      <c r="N83" s="142"/>
      <c r="O83" s="142"/>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9"/>
      <c r="BA83" s="139"/>
      <c r="BB83" s="139"/>
      <c r="BC83" s="139"/>
      <c r="BD83" s="138"/>
    </row>
    <row r="84" spans="1:56" s="103" customFormat="1" x14ac:dyDescent="0.25">
      <c r="A84" s="138"/>
      <c r="B84" s="138"/>
      <c r="C84" s="138"/>
      <c r="D84" s="138"/>
      <c r="E84" s="142"/>
      <c r="F84" s="138"/>
      <c r="G84" s="138"/>
      <c r="H84" s="138"/>
      <c r="I84" s="138"/>
      <c r="J84" s="138"/>
      <c r="K84" s="138"/>
      <c r="L84" s="138"/>
      <c r="M84" s="138"/>
      <c r="N84" s="142"/>
      <c r="O84" s="142"/>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9"/>
      <c r="BA84" s="139"/>
      <c r="BB84" s="139"/>
      <c r="BC84" s="139"/>
      <c r="BD84" s="138"/>
    </row>
    <row r="85" spans="1:56" s="103" customFormat="1" x14ac:dyDescent="0.25">
      <c r="A85" s="138"/>
      <c r="B85" s="138"/>
      <c r="C85" s="138"/>
      <c r="D85" s="138"/>
      <c r="E85" s="142"/>
      <c r="F85" s="138"/>
      <c r="G85" s="138"/>
      <c r="H85" s="138"/>
      <c r="I85" s="138"/>
      <c r="J85" s="138"/>
      <c r="K85" s="138"/>
      <c r="L85" s="138"/>
      <c r="M85" s="138"/>
      <c r="N85" s="142"/>
      <c r="O85" s="142"/>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9"/>
      <c r="BA85" s="139"/>
      <c r="BB85" s="139"/>
      <c r="BC85" s="139"/>
      <c r="BD85" s="138"/>
    </row>
    <row r="86" spans="1:56" s="103" customFormat="1" x14ac:dyDescent="0.25">
      <c r="A86" s="138"/>
      <c r="B86" s="138"/>
      <c r="C86" s="138"/>
      <c r="D86" s="138"/>
      <c r="E86" s="142"/>
      <c r="F86" s="138"/>
      <c r="G86" s="138"/>
      <c r="H86" s="138"/>
      <c r="I86" s="138"/>
      <c r="J86" s="138"/>
      <c r="K86" s="138"/>
      <c r="L86" s="138"/>
      <c r="M86" s="138"/>
      <c r="N86" s="142"/>
      <c r="O86" s="142"/>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9"/>
      <c r="BA86" s="139"/>
      <c r="BB86" s="139"/>
      <c r="BC86" s="139"/>
      <c r="BD86" s="138"/>
    </row>
    <row r="87" spans="1:56" s="103" customFormat="1" x14ac:dyDescent="0.25">
      <c r="A87" s="138"/>
      <c r="B87" s="138"/>
      <c r="C87" s="138"/>
      <c r="D87" s="138"/>
      <c r="E87" s="142"/>
      <c r="F87" s="138"/>
      <c r="G87" s="138"/>
      <c r="H87" s="138"/>
      <c r="I87" s="138"/>
      <c r="J87" s="138"/>
      <c r="K87" s="138"/>
      <c r="L87" s="138"/>
      <c r="M87" s="138"/>
      <c r="N87" s="142"/>
      <c r="O87" s="142"/>
      <c r="P87" s="138"/>
      <c r="Q87" s="138"/>
      <c r="R87" s="138"/>
      <c r="S87" s="138"/>
      <c r="T87" s="138"/>
      <c r="U87" s="138"/>
      <c r="V87" s="138"/>
      <c r="W87" s="138"/>
      <c r="X87" s="138"/>
      <c r="Y87" s="138"/>
      <c r="Z87" s="138"/>
      <c r="AA87" s="138"/>
      <c r="AB87" s="138"/>
      <c r="AC87" s="138"/>
      <c r="AD87" s="138"/>
      <c r="AE87" s="138"/>
      <c r="AF87" s="138"/>
      <c r="AG87" s="138"/>
      <c r="AH87" s="138"/>
      <c r="AI87" s="138"/>
      <c r="AJ87" s="138"/>
      <c r="AK87" s="138"/>
      <c r="AL87" s="138"/>
      <c r="AM87" s="138"/>
      <c r="AN87" s="138"/>
      <c r="AO87" s="138"/>
      <c r="AP87" s="138"/>
      <c r="AQ87" s="138"/>
      <c r="AR87" s="138"/>
      <c r="AS87" s="138"/>
      <c r="AT87" s="138"/>
      <c r="AU87" s="138"/>
      <c r="AV87" s="138"/>
      <c r="AW87" s="138"/>
      <c r="AX87" s="138"/>
      <c r="AY87" s="138"/>
      <c r="AZ87" s="139"/>
      <c r="BA87" s="139"/>
      <c r="BB87" s="139"/>
      <c r="BC87" s="139"/>
      <c r="BD87" s="138"/>
    </row>
    <row r="88" spans="1:56" s="103" customFormat="1" x14ac:dyDescent="0.25">
      <c r="A88" s="138"/>
      <c r="B88" s="138"/>
      <c r="C88" s="138"/>
      <c r="D88" s="138"/>
      <c r="E88" s="142"/>
      <c r="F88" s="138"/>
      <c r="G88" s="138"/>
      <c r="H88" s="138"/>
      <c r="I88" s="138"/>
      <c r="J88" s="138"/>
      <c r="K88" s="138"/>
      <c r="L88" s="138"/>
      <c r="M88" s="138"/>
      <c r="N88" s="142"/>
      <c r="O88" s="142"/>
      <c r="P88" s="138"/>
      <c r="Q88" s="138"/>
      <c r="R88" s="13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9"/>
      <c r="BA88" s="139"/>
      <c r="BB88" s="139"/>
      <c r="BC88" s="139"/>
      <c r="BD88" s="138"/>
    </row>
    <row r="89" spans="1:56" s="103" customFormat="1" x14ac:dyDescent="0.25">
      <c r="A89" s="138"/>
      <c r="B89" s="138"/>
      <c r="C89" s="138"/>
      <c r="D89" s="138"/>
      <c r="E89" s="142"/>
      <c r="F89" s="138"/>
      <c r="G89" s="138"/>
      <c r="H89" s="138"/>
      <c r="I89" s="138"/>
      <c r="J89" s="138"/>
      <c r="K89" s="138"/>
      <c r="L89" s="138"/>
      <c r="M89" s="138"/>
      <c r="N89" s="142"/>
      <c r="O89" s="142"/>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9"/>
      <c r="BA89" s="139"/>
      <c r="BB89" s="139"/>
      <c r="BC89" s="139"/>
      <c r="BD89" s="138"/>
    </row>
    <row r="90" spans="1:56" s="103" customFormat="1" x14ac:dyDescent="0.25">
      <c r="A90" s="138"/>
      <c r="B90" s="138"/>
      <c r="C90" s="138"/>
      <c r="D90" s="138"/>
      <c r="E90" s="142"/>
      <c r="F90" s="138"/>
      <c r="G90" s="138"/>
      <c r="H90" s="138"/>
      <c r="I90" s="138"/>
      <c r="J90" s="138"/>
      <c r="K90" s="138"/>
      <c r="L90" s="138"/>
      <c r="M90" s="138"/>
      <c r="N90" s="142"/>
      <c r="O90" s="142"/>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9"/>
      <c r="BA90" s="139"/>
      <c r="BB90" s="139"/>
      <c r="BC90" s="139"/>
      <c r="BD90" s="138"/>
    </row>
    <row r="91" spans="1:56" s="103" customFormat="1" x14ac:dyDescent="0.25">
      <c r="A91" s="138"/>
      <c r="B91" s="138"/>
      <c r="C91" s="138"/>
      <c r="D91" s="138"/>
      <c r="E91" s="142"/>
      <c r="F91" s="138"/>
      <c r="G91" s="138"/>
      <c r="H91" s="138"/>
      <c r="I91" s="138"/>
      <c r="J91" s="138"/>
      <c r="K91" s="138"/>
      <c r="L91" s="138"/>
      <c r="M91" s="138"/>
      <c r="N91" s="142"/>
      <c r="O91" s="142"/>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9"/>
      <c r="BA91" s="139"/>
      <c r="BB91" s="139"/>
      <c r="BC91" s="139"/>
      <c r="BD91" s="138"/>
    </row>
    <row r="92" spans="1:56" s="103" customFormat="1" x14ac:dyDescent="0.25">
      <c r="A92" s="138"/>
      <c r="B92" s="138"/>
      <c r="C92" s="138"/>
      <c r="D92" s="138"/>
      <c r="E92" s="142"/>
      <c r="F92" s="138"/>
      <c r="G92" s="138"/>
      <c r="H92" s="138"/>
      <c r="I92" s="138"/>
      <c r="J92" s="138"/>
      <c r="K92" s="138"/>
      <c r="L92" s="138"/>
      <c r="M92" s="138"/>
      <c r="N92" s="142"/>
      <c r="O92" s="142"/>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9"/>
      <c r="BA92" s="139"/>
      <c r="BB92" s="139"/>
      <c r="BC92" s="139"/>
      <c r="BD92" s="138"/>
    </row>
    <row r="93" spans="1:56" s="103" customFormat="1" x14ac:dyDescent="0.25">
      <c r="A93" s="138"/>
      <c r="B93" s="138"/>
      <c r="C93" s="138"/>
      <c r="D93" s="138"/>
      <c r="E93" s="142"/>
      <c r="F93" s="138"/>
      <c r="G93" s="138"/>
      <c r="H93" s="138"/>
      <c r="I93" s="138"/>
      <c r="J93" s="138"/>
      <c r="K93" s="138"/>
      <c r="L93" s="138"/>
      <c r="M93" s="138"/>
      <c r="N93" s="142"/>
      <c r="O93" s="142"/>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9"/>
      <c r="BA93" s="139"/>
      <c r="BB93" s="139"/>
      <c r="BC93" s="139"/>
      <c r="BD93" s="138"/>
    </row>
    <row r="94" spans="1:56" s="103" customFormat="1" x14ac:dyDescent="0.25">
      <c r="A94" s="138"/>
      <c r="B94" s="138"/>
      <c r="C94" s="138"/>
      <c r="D94" s="138"/>
      <c r="E94" s="142"/>
      <c r="F94" s="138"/>
      <c r="G94" s="138"/>
      <c r="H94" s="138"/>
      <c r="I94" s="138"/>
      <c r="J94" s="138"/>
      <c r="K94" s="138"/>
      <c r="L94" s="138"/>
      <c r="M94" s="138"/>
      <c r="N94" s="142"/>
      <c r="O94" s="142"/>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9"/>
      <c r="BA94" s="139"/>
      <c r="BB94" s="139"/>
      <c r="BC94" s="139"/>
      <c r="BD94" s="138"/>
    </row>
    <row r="95" spans="1:56" s="103" customFormat="1" x14ac:dyDescent="0.25">
      <c r="A95" s="138"/>
      <c r="B95" s="138"/>
      <c r="C95" s="138"/>
      <c r="D95" s="138"/>
      <c r="E95" s="142"/>
      <c r="F95" s="138"/>
      <c r="G95" s="138"/>
      <c r="H95" s="138"/>
      <c r="I95" s="138"/>
      <c r="J95" s="138"/>
      <c r="K95" s="138"/>
      <c r="L95" s="138"/>
      <c r="M95" s="138"/>
      <c r="N95" s="142"/>
      <c r="O95" s="142"/>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9"/>
      <c r="BA95" s="139"/>
      <c r="BB95" s="139"/>
      <c r="BC95" s="139"/>
      <c r="BD95" s="138"/>
    </row>
    <row r="96" spans="1:56" s="103" customFormat="1" x14ac:dyDescent="0.25">
      <c r="A96" s="138"/>
      <c r="B96" s="138"/>
      <c r="C96" s="138"/>
      <c r="D96" s="138"/>
      <c r="E96" s="142"/>
      <c r="F96" s="138"/>
      <c r="G96" s="138"/>
      <c r="H96" s="138"/>
      <c r="I96" s="138"/>
      <c r="J96" s="138"/>
      <c r="K96" s="138"/>
      <c r="L96" s="138"/>
      <c r="M96" s="138"/>
      <c r="N96" s="142"/>
      <c r="O96" s="142"/>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9"/>
      <c r="BA96" s="139"/>
      <c r="BB96" s="139"/>
      <c r="BC96" s="139"/>
      <c r="BD96" s="138"/>
    </row>
    <row r="97" spans="1:56" s="103" customFormat="1" x14ac:dyDescent="0.25">
      <c r="A97" s="138"/>
      <c r="B97" s="138"/>
      <c r="C97" s="138"/>
      <c r="D97" s="138"/>
      <c r="E97" s="142"/>
      <c r="F97" s="138"/>
      <c r="G97" s="138"/>
      <c r="H97" s="138"/>
      <c r="I97" s="138"/>
      <c r="J97" s="138"/>
      <c r="K97" s="138"/>
      <c r="L97" s="138"/>
      <c r="M97" s="138"/>
      <c r="N97" s="142"/>
      <c r="O97" s="142"/>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9"/>
      <c r="BA97" s="139"/>
      <c r="BB97" s="139"/>
      <c r="BC97" s="139"/>
      <c r="BD97" s="138"/>
    </row>
    <row r="98" spans="1:56" s="103" customFormat="1" x14ac:dyDescent="0.25">
      <c r="A98" s="138"/>
      <c r="B98" s="138"/>
      <c r="C98" s="138"/>
      <c r="D98" s="138"/>
      <c r="E98" s="142"/>
      <c r="F98" s="138"/>
      <c r="G98" s="138"/>
      <c r="H98" s="138"/>
      <c r="I98" s="138"/>
      <c r="J98" s="138"/>
      <c r="K98" s="138"/>
      <c r="L98" s="138"/>
      <c r="M98" s="138"/>
      <c r="N98" s="142"/>
      <c r="O98" s="142"/>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9"/>
      <c r="BA98" s="139"/>
      <c r="BB98" s="139"/>
      <c r="BC98" s="139"/>
      <c r="BD98" s="138"/>
    </row>
    <row r="99" spans="1:56" s="103" customFormat="1" x14ac:dyDescent="0.25">
      <c r="A99" s="138"/>
      <c r="B99" s="138"/>
      <c r="C99" s="138"/>
      <c r="D99" s="138"/>
      <c r="E99" s="142"/>
      <c r="F99" s="138"/>
      <c r="G99" s="138"/>
      <c r="H99" s="138"/>
      <c r="I99" s="138"/>
      <c r="J99" s="138"/>
      <c r="K99" s="138"/>
      <c r="L99" s="138"/>
      <c r="M99" s="138"/>
      <c r="N99" s="142"/>
      <c r="O99" s="142"/>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9"/>
      <c r="BA99" s="139"/>
      <c r="BB99" s="139"/>
      <c r="BC99" s="139"/>
      <c r="BD99" s="138"/>
    </row>
    <row r="100" spans="1:56" s="103" customFormat="1" x14ac:dyDescent="0.25">
      <c r="A100" s="138"/>
      <c r="B100" s="138"/>
      <c r="C100" s="138"/>
      <c r="D100" s="138"/>
      <c r="E100" s="142"/>
      <c r="F100" s="138"/>
      <c r="G100" s="138"/>
      <c r="H100" s="138"/>
      <c r="I100" s="138"/>
      <c r="J100" s="138"/>
      <c r="K100" s="138"/>
      <c r="L100" s="138"/>
      <c r="M100" s="138"/>
      <c r="N100" s="142"/>
      <c r="O100" s="142"/>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9"/>
      <c r="BA100" s="139"/>
      <c r="BB100" s="139"/>
      <c r="BC100" s="139"/>
      <c r="BD100" s="138"/>
    </row>
    <row r="101" spans="1:56" s="103" customFormat="1" x14ac:dyDescent="0.25">
      <c r="A101" s="138"/>
      <c r="B101" s="138"/>
      <c r="C101" s="138"/>
      <c r="D101" s="138"/>
      <c r="E101" s="142"/>
      <c r="F101" s="138"/>
      <c r="G101" s="138"/>
      <c r="H101" s="138"/>
      <c r="I101" s="138"/>
      <c r="J101" s="138"/>
      <c r="K101" s="138"/>
      <c r="L101" s="138"/>
      <c r="M101" s="138"/>
      <c r="N101" s="142"/>
      <c r="O101" s="142"/>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9"/>
      <c r="BA101" s="139"/>
      <c r="BB101" s="139"/>
      <c r="BC101" s="139"/>
      <c r="BD101" s="138"/>
    </row>
    <row r="102" spans="1:56" s="103" customFormat="1" x14ac:dyDescent="0.25">
      <c r="A102" s="138"/>
      <c r="B102" s="138"/>
      <c r="C102" s="138"/>
      <c r="D102" s="138"/>
      <c r="E102" s="142"/>
      <c r="F102" s="138"/>
      <c r="G102" s="138"/>
      <c r="H102" s="138"/>
      <c r="I102" s="138"/>
      <c r="J102" s="138"/>
      <c r="K102" s="138"/>
      <c r="L102" s="138"/>
      <c r="M102" s="138"/>
      <c r="N102" s="142"/>
      <c r="O102" s="142"/>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9"/>
      <c r="BA102" s="139"/>
      <c r="BB102" s="139"/>
      <c r="BC102" s="139"/>
      <c r="BD102" s="138"/>
    </row>
    <row r="103" spans="1:56" s="103" customFormat="1" x14ac:dyDescent="0.25">
      <c r="A103" s="138"/>
      <c r="B103" s="138"/>
      <c r="C103" s="138"/>
      <c r="D103" s="138"/>
      <c r="E103" s="142"/>
      <c r="F103" s="138"/>
      <c r="G103" s="138"/>
      <c r="H103" s="138"/>
      <c r="I103" s="138"/>
      <c r="J103" s="138"/>
      <c r="K103" s="138"/>
      <c r="L103" s="138"/>
      <c r="M103" s="138"/>
      <c r="N103" s="142"/>
      <c r="O103" s="142"/>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9"/>
      <c r="BA103" s="139"/>
      <c r="BB103" s="139"/>
      <c r="BC103" s="139"/>
      <c r="BD103" s="138"/>
    </row>
    <row r="104" spans="1:56" s="103" customFormat="1" x14ac:dyDescent="0.25">
      <c r="A104" s="138"/>
      <c r="B104" s="138"/>
      <c r="C104" s="138"/>
      <c r="D104" s="138"/>
      <c r="E104" s="142"/>
      <c r="F104" s="138"/>
      <c r="G104" s="138"/>
      <c r="H104" s="138"/>
      <c r="I104" s="138"/>
      <c r="J104" s="138"/>
      <c r="K104" s="138"/>
      <c r="L104" s="138"/>
      <c r="M104" s="138"/>
      <c r="N104" s="142"/>
      <c r="O104" s="142"/>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9"/>
      <c r="BA104" s="139"/>
      <c r="BB104" s="139"/>
      <c r="BC104" s="139"/>
      <c r="BD104" s="138"/>
    </row>
    <row r="105" spans="1:56" s="103" customFormat="1" x14ac:dyDescent="0.25">
      <c r="A105" s="138"/>
      <c r="B105" s="138"/>
      <c r="C105" s="138"/>
      <c r="D105" s="138"/>
      <c r="E105" s="142"/>
      <c r="F105" s="138"/>
      <c r="G105" s="138"/>
      <c r="H105" s="138"/>
      <c r="I105" s="138"/>
      <c r="J105" s="138"/>
      <c r="K105" s="138"/>
      <c r="L105" s="138"/>
      <c r="M105" s="138"/>
      <c r="N105" s="142"/>
      <c r="O105" s="142"/>
      <c r="P105" s="138"/>
      <c r="Q105" s="138"/>
      <c r="R105" s="138"/>
      <c r="S105" s="138"/>
      <c r="T105" s="138"/>
      <c r="U105" s="138"/>
      <c r="V105" s="138"/>
      <c r="W105" s="138"/>
      <c r="X105" s="138"/>
      <c r="Y105" s="138"/>
      <c r="Z105" s="138"/>
      <c r="AA105" s="138"/>
      <c r="AB105" s="138"/>
      <c r="AC105" s="138"/>
      <c r="AD105" s="138"/>
      <c r="AE105" s="138"/>
      <c r="AF105" s="138"/>
      <c r="AG105" s="138"/>
      <c r="AH105" s="138"/>
      <c r="AI105" s="138"/>
      <c r="AJ105" s="138"/>
      <c r="AK105" s="138"/>
      <c r="AL105" s="138"/>
      <c r="AM105" s="138"/>
      <c r="AN105" s="138"/>
      <c r="AO105" s="138"/>
      <c r="AP105" s="138"/>
      <c r="AQ105" s="138"/>
      <c r="AR105" s="138"/>
      <c r="AS105" s="138"/>
      <c r="AT105" s="138"/>
      <c r="AU105" s="138"/>
      <c r="AV105" s="138"/>
      <c r="AW105" s="138"/>
      <c r="AX105" s="138"/>
      <c r="AY105" s="138"/>
      <c r="AZ105" s="139"/>
      <c r="BA105" s="139"/>
      <c r="BB105" s="139"/>
      <c r="BC105" s="139"/>
      <c r="BD105" s="138"/>
    </row>
    <row r="106" spans="1:56" s="103" customFormat="1" x14ac:dyDescent="0.25">
      <c r="A106" s="138"/>
      <c r="B106" s="138"/>
      <c r="C106" s="138"/>
      <c r="D106" s="138"/>
      <c r="E106" s="142"/>
      <c r="F106" s="138"/>
      <c r="G106" s="138"/>
      <c r="H106" s="138"/>
      <c r="I106" s="138"/>
      <c r="J106" s="138"/>
      <c r="K106" s="138"/>
      <c r="L106" s="138"/>
      <c r="M106" s="138"/>
      <c r="N106" s="142"/>
      <c r="O106" s="142"/>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c r="AY106" s="138"/>
      <c r="AZ106" s="139"/>
      <c r="BA106" s="139"/>
      <c r="BB106" s="139"/>
      <c r="BC106" s="139"/>
      <c r="BD106" s="138"/>
    </row>
    <row r="107" spans="1:56" s="103" customFormat="1" x14ac:dyDescent="0.25">
      <c r="A107" s="138"/>
      <c r="B107" s="138"/>
      <c r="C107" s="138"/>
      <c r="D107" s="138"/>
      <c r="E107" s="142"/>
      <c r="F107" s="138"/>
      <c r="G107" s="138"/>
      <c r="H107" s="138"/>
      <c r="I107" s="138"/>
      <c r="J107" s="138"/>
      <c r="K107" s="138"/>
      <c r="L107" s="138"/>
      <c r="M107" s="138"/>
      <c r="N107" s="142"/>
      <c r="O107" s="142"/>
      <c r="P107" s="138"/>
      <c r="Q107" s="138"/>
      <c r="R107" s="138"/>
      <c r="S107" s="138"/>
      <c r="T107" s="138"/>
      <c r="U107" s="138"/>
      <c r="V107" s="138"/>
      <c r="W107" s="138"/>
      <c r="X107" s="138"/>
      <c r="Y107" s="138"/>
      <c r="Z107" s="138"/>
      <c r="AA107" s="138"/>
      <c r="AB107" s="138"/>
      <c r="AC107" s="138"/>
      <c r="AD107" s="138"/>
      <c r="AE107" s="138"/>
      <c r="AF107" s="138"/>
      <c r="AG107" s="138"/>
      <c r="AH107" s="138"/>
      <c r="AI107" s="138"/>
      <c r="AJ107" s="138"/>
      <c r="AK107" s="138"/>
      <c r="AL107" s="138"/>
      <c r="AM107" s="138"/>
      <c r="AN107" s="138"/>
      <c r="AO107" s="138"/>
      <c r="AP107" s="138"/>
      <c r="AQ107" s="138"/>
      <c r="AR107" s="138"/>
      <c r="AS107" s="138"/>
      <c r="AT107" s="138"/>
      <c r="AU107" s="138"/>
      <c r="AV107" s="138"/>
      <c r="AW107" s="138"/>
      <c r="AX107" s="138"/>
      <c r="AY107" s="138"/>
      <c r="AZ107" s="139"/>
      <c r="BA107" s="139"/>
      <c r="BB107" s="139"/>
      <c r="BC107" s="139"/>
      <c r="BD107" s="138"/>
    </row>
    <row r="108" spans="1:56" s="103" customFormat="1" x14ac:dyDescent="0.25">
      <c r="A108" s="138"/>
      <c r="B108" s="138"/>
      <c r="C108" s="138"/>
      <c r="D108" s="138"/>
      <c r="E108" s="142"/>
      <c r="F108" s="138"/>
      <c r="G108" s="138"/>
      <c r="H108" s="138"/>
      <c r="I108" s="138"/>
      <c r="J108" s="138"/>
      <c r="K108" s="138"/>
      <c r="L108" s="138"/>
      <c r="M108" s="138"/>
      <c r="N108" s="142"/>
      <c r="O108" s="142"/>
      <c r="P108" s="138"/>
      <c r="Q108" s="138"/>
      <c r="R108" s="138"/>
      <c r="S108" s="138"/>
      <c r="T108" s="138"/>
      <c r="U108" s="138"/>
      <c r="V108" s="138"/>
      <c r="W108" s="138"/>
      <c r="X108" s="138"/>
      <c r="Y108" s="138"/>
      <c r="Z108" s="138"/>
      <c r="AA108" s="138"/>
      <c r="AB108" s="138"/>
      <c r="AC108" s="138"/>
      <c r="AD108" s="138"/>
      <c r="AE108" s="138"/>
      <c r="AF108" s="138"/>
      <c r="AG108" s="138"/>
      <c r="AH108" s="138"/>
      <c r="AI108" s="138"/>
      <c r="AJ108" s="138"/>
      <c r="AK108" s="138"/>
      <c r="AL108" s="138"/>
      <c r="AM108" s="138"/>
      <c r="AN108" s="138"/>
      <c r="AO108" s="138"/>
      <c r="AP108" s="138"/>
      <c r="AQ108" s="138"/>
      <c r="AR108" s="138"/>
      <c r="AS108" s="138"/>
      <c r="AT108" s="138"/>
      <c r="AU108" s="138"/>
      <c r="AV108" s="138"/>
      <c r="AW108" s="138"/>
      <c r="AX108" s="138"/>
      <c r="AY108" s="138"/>
      <c r="AZ108" s="139"/>
      <c r="BA108" s="139"/>
      <c r="BB108" s="139"/>
      <c r="BC108" s="139"/>
      <c r="BD108" s="138"/>
    </row>
    <row r="109" spans="1:56" s="103" customFormat="1" x14ac:dyDescent="0.25">
      <c r="A109" s="138"/>
      <c r="B109" s="138"/>
      <c r="C109" s="138"/>
      <c r="D109" s="138"/>
      <c r="E109" s="142"/>
      <c r="F109" s="138"/>
      <c r="G109" s="138"/>
      <c r="H109" s="138"/>
      <c r="I109" s="138"/>
      <c r="J109" s="138"/>
      <c r="K109" s="138"/>
      <c r="L109" s="138"/>
      <c r="M109" s="138"/>
      <c r="N109" s="142"/>
      <c r="O109" s="142"/>
      <c r="P109" s="138"/>
      <c r="Q109" s="138"/>
      <c r="R109" s="138"/>
      <c r="S109" s="138"/>
      <c r="T109" s="138"/>
      <c r="U109" s="138"/>
      <c r="V109" s="138"/>
      <c r="W109" s="138"/>
      <c r="X109" s="138"/>
      <c r="Y109" s="138"/>
      <c r="Z109" s="138"/>
      <c r="AA109" s="138"/>
      <c r="AB109" s="138"/>
      <c r="AC109" s="138"/>
      <c r="AD109" s="138"/>
      <c r="AE109" s="138"/>
      <c r="AF109" s="138"/>
      <c r="AG109" s="138"/>
      <c r="AH109" s="138"/>
      <c r="AI109" s="138"/>
      <c r="AJ109" s="138"/>
      <c r="AK109" s="138"/>
      <c r="AL109" s="138"/>
      <c r="AM109" s="138"/>
      <c r="AN109" s="138"/>
      <c r="AO109" s="138"/>
      <c r="AP109" s="138"/>
      <c r="AQ109" s="138"/>
      <c r="AR109" s="138"/>
      <c r="AS109" s="138"/>
      <c r="AT109" s="138"/>
      <c r="AU109" s="138"/>
      <c r="AV109" s="138"/>
      <c r="AW109" s="138"/>
      <c r="AX109" s="138"/>
      <c r="AY109" s="138"/>
      <c r="AZ109" s="139"/>
      <c r="BA109" s="139"/>
      <c r="BB109" s="139"/>
      <c r="BC109" s="139"/>
      <c r="BD109" s="138"/>
    </row>
    <row r="110" spans="1:56" s="103" customFormat="1" x14ac:dyDescent="0.25">
      <c r="A110" s="138"/>
      <c r="B110" s="138"/>
      <c r="C110" s="138"/>
      <c r="D110" s="138"/>
      <c r="E110" s="142"/>
      <c r="F110" s="138"/>
      <c r="G110" s="138"/>
      <c r="H110" s="138"/>
      <c r="I110" s="138"/>
      <c r="J110" s="138"/>
      <c r="K110" s="138"/>
      <c r="L110" s="138"/>
      <c r="M110" s="138"/>
      <c r="N110" s="142"/>
      <c r="O110" s="142"/>
      <c r="P110" s="138"/>
      <c r="Q110" s="138"/>
      <c r="R110" s="138"/>
      <c r="S110" s="138"/>
      <c r="T110" s="138"/>
      <c r="U110" s="138"/>
      <c r="V110" s="138"/>
      <c r="W110" s="138"/>
      <c r="X110" s="138"/>
      <c r="Y110" s="138"/>
      <c r="Z110" s="138"/>
      <c r="AA110" s="138"/>
      <c r="AB110" s="138"/>
      <c r="AC110" s="138"/>
      <c r="AD110" s="138"/>
      <c r="AE110" s="138"/>
      <c r="AF110" s="138"/>
      <c r="AG110" s="138"/>
      <c r="AH110" s="138"/>
      <c r="AI110" s="138"/>
      <c r="AJ110" s="138"/>
      <c r="AK110" s="138"/>
      <c r="AL110" s="138"/>
      <c r="AM110" s="138"/>
      <c r="AN110" s="138"/>
      <c r="AO110" s="138"/>
      <c r="AP110" s="138"/>
      <c r="AQ110" s="138"/>
      <c r="AR110" s="138"/>
      <c r="AS110" s="138"/>
      <c r="AT110" s="138"/>
      <c r="AU110" s="138"/>
      <c r="AV110" s="138"/>
      <c r="AW110" s="138"/>
      <c r="AX110" s="138"/>
      <c r="AY110" s="138"/>
      <c r="AZ110" s="139"/>
      <c r="BA110" s="139"/>
      <c r="BB110" s="139"/>
      <c r="BC110" s="139"/>
      <c r="BD110" s="138"/>
    </row>
    <row r="111" spans="1:56" s="103" customFormat="1" x14ac:dyDescent="0.25">
      <c r="A111" s="138"/>
      <c r="B111" s="138"/>
      <c r="C111" s="138"/>
      <c r="D111" s="138"/>
      <c r="E111" s="142"/>
      <c r="F111" s="138"/>
      <c r="G111" s="138"/>
      <c r="H111" s="138"/>
      <c r="I111" s="138"/>
      <c r="J111" s="138"/>
      <c r="K111" s="138"/>
      <c r="L111" s="138"/>
      <c r="M111" s="138"/>
      <c r="N111" s="142"/>
      <c r="O111" s="142"/>
      <c r="P111" s="138"/>
      <c r="Q111" s="138"/>
      <c r="R111" s="138"/>
      <c r="S111" s="138"/>
      <c r="T111" s="138"/>
      <c r="U111" s="138"/>
      <c r="V111" s="138"/>
      <c r="W111" s="138"/>
      <c r="X111" s="138"/>
      <c r="Y111" s="138"/>
      <c r="Z111" s="138"/>
      <c r="AA111" s="138"/>
      <c r="AB111" s="138"/>
      <c r="AC111" s="138"/>
      <c r="AD111" s="138"/>
      <c r="AE111" s="138"/>
      <c r="AF111" s="138"/>
      <c r="AG111" s="138"/>
      <c r="AH111" s="138"/>
      <c r="AI111" s="138"/>
      <c r="AJ111" s="138"/>
      <c r="AK111" s="138"/>
      <c r="AL111" s="138"/>
      <c r="AM111" s="138"/>
      <c r="AN111" s="138"/>
      <c r="AO111" s="138"/>
      <c r="AP111" s="138"/>
      <c r="AQ111" s="138"/>
      <c r="AR111" s="138"/>
      <c r="AS111" s="138"/>
      <c r="AT111" s="138"/>
      <c r="AU111" s="138"/>
      <c r="AV111" s="138"/>
      <c r="AW111" s="138"/>
      <c r="AX111" s="138"/>
      <c r="AY111" s="138"/>
      <c r="AZ111" s="139"/>
      <c r="BA111" s="139"/>
      <c r="BB111" s="139"/>
      <c r="BC111" s="139"/>
      <c r="BD111" s="138"/>
    </row>
    <row r="112" spans="1:56" s="103" customFormat="1" x14ac:dyDescent="0.25">
      <c r="A112" s="138"/>
      <c r="B112" s="138"/>
      <c r="C112" s="138"/>
      <c r="D112" s="138"/>
      <c r="E112" s="142"/>
      <c r="F112" s="138"/>
      <c r="G112" s="138"/>
      <c r="H112" s="138"/>
      <c r="I112" s="138"/>
      <c r="J112" s="138"/>
      <c r="K112" s="138"/>
      <c r="L112" s="138"/>
      <c r="M112" s="138"/>
      <c r="N112" s="142"/>
      <c r="O112" s="142"/>
      <c r="P112" s="138"/>
      <c r="Q112" s="138"/>
      <c r="R112" s="138"/>
      <c r="S112" s="138"/>
      <c r="T112" s="138"/>
      <c r="U112" s="138"/>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8"/>
      <c r="AR112" s="138"/>
      <c r="AS112" s="138"/>
      <c r="AT112" s="138"/>
      <c r="AU112" s="138"/>
      <c r="AV112" s="138"/>
      <c r="AW112" s="138"/>
      <c r="AX112" s="138"/>
      <c r="AY112" s="138"/>
      <c r="AZ112" s="139"/>
      <c r="BA112" s="139"/>
      <c r="BB112" s="139"/>
      <c r="BC112" s="139"/>
      <c r="BD112" s="138"/>
    </row>
    <row r="113" spans="1:56" s="103" customFormat="1" x14ac:dyDescent="0.25">
      <c r="A113" s="138"/>
      <c r="B113" s="138"/>
      <c r="C113" s="138"/>
      <c r="D113" s="138"/>
      <c r="E113" s="142"/>
      <c r="F113" s="138"/>
      <c r="G113" s="138"/>
      <c r="H113" s="138"/>
      <c r="I113" s="138"/>
      <c r="J113" s="138"/>
      <c r="K113" s="138"/>
      <c r="L113" s="138"/>
      <c r="M113" s="138"/>
      <c r="N113" s="142"/>
      <c r="O113" s="142"/>
      <c r="P113" s="138"/>
      <c r="Q113" s="138"/>
      <c r="R113" s="138"/>
      <c r="S113" s="138"/>
      <c r="T113" s="138"/>
      <c r="U113" s="138"/>
      <c r="V113" s="138"/>
      <c r="W113" s="138"/>
      <c r="X113" s="138"/>
      <c r="Y113" s="138"/>
      <c r="Z113" s="138"/>
      <c r="AA113" s="138"/>
      <c r="AB113" s="138"/>
      <c r="AC113" s="138"/>
      <c r="AD113" s="138"/>
      <c r="AE113" s="138"/>
      <c r="AF113" s="138"/>
      <c r="AG113" s="138"/>
      <c r="AH113" s="138"/>
      <c r="AI113" s="138"/>
      <c r="AJ113" s="138"/>
      <c r="AK113" s="138"/>
      <c r="AL113" s="138"/>
      <c r="AM113" s="138"/>
      <c r="AN113" s="138"/>
      <c r="AO113" s="138"/>
      <c r="AP113" s="138"/>
      <c r="AQ113" s="138"/>
      <c r="AR113" s="138"/>
      <c r="AS113" s="138"/>
      <c r="AT113" s="138"/>
      <c r="AU113" s="138"/>
      <c r="AV113" s="138"/>
      <c r="AW113" s="138"/>
      <c r="AX113" s="138"/>
      <c r="AY113" s="138"/>
      <c r="AZ113" s="139"/>
      <c r="BA113" s="139"/>
      <c r="BB113" s="139"/>
      <c r="BC113" s="139"/>
      <c r="BD113" s="138"/>
    </row>
    <row r="114" spans="1:56" s="103" customFormat="1" x14ac:dyDescent="0.25">
      <c r="A114" s="138"/>
      <c r="B114" s="138"/>
      <c r="C114" s="138"/>
      <c r="D114" s="138"/>
      <c r="E114" s="142"/>
      <c r="F114" s="138"/>
      <c r="G114" s="138"/>
      <c r="H114" s="138"/>
      <c r="I114" s="138"/>
      <c r="J114" s="138"/>
      <c r="K114" s="138"/>
      <c r="L114" s="138"/>
      <c r="M114" s="138"/>
      <c r="N114" s="142"/>
      <c r="O114" s="142"/>
      <c r="P114" s="138"/>
      <c r="Q114" s="138"/>
      <c r="R114" s="138"/>
      <c r="S114" s="138"/>
      <c r="T114" s="138"/>
      <c r="U114" s="138"/>
      <c r="V114" s="138"/>
      <c r="W114" s="138"/>
      <c r="X114" s="138"/>
      <c r="Y114" s="138"/>
      <c r="Z114" s="138"/>
      <c r="AA114" s="138"/>
      <c r="AB114" s="138"/>
      <c r="AC114" s="138"/>
      <c r="AD114" s="138"/>
      <c r="AE114" s="138"/>
      <c r="AF114" s="138"/>
      <c r="AG114" s="138"/>
      <c r="AH114" s="138"/>
      <c r="AI114" s="138"/>
      <c r="AJ114" s="138"/>
      <c r="AK114" s="138"/>
      <c r="AL114" s="138"/>
      <c r="AM114" s="138"/>
      <c r="AN114" s="138"/>
      <c r="AO114" s="138"/>
      <c r="AP114" s="138"/>
      <c r="AQ114" s="138"/>
      <c r="AR114" s="138"/>
      <c r="AS114" s="138"/>
      <c r="AT114" s="138"/>
      <c r="AU114" s="138"/>
      <c r="AV114" s="138"/>
      <c r="AW114" s="138"/>
      <c r="AX114" s="138"/>
      <c r="AY114" s="138"/>
      <c r="AZ114" s="139"/>
      <c r="BA114" s="139"/>
      <c r="BB114" s="139"/>
      <c r="BC114" s="139"/>
      <c r="BD114" s="138"/>
    </row>
    <row r="115" spans="1:56" s="103" customFormat="1" x14ac:dyDescent="0.25">
      <c r="A115" s="138"/>
      <c r="B115" s="138"/>
      <c r="C115" s="138"/>
      <c r="D115" s="138"/>
      <c r="E115" s="142"/>
      <c r="F115" s="138"/>
      <c r="G115" s="138"/>
      <c r="H115" s="138"/>
      <c r="I115" s="138"/>
      <c r="J115" s="138"/>
      <c r="K115" s="138"/>
      <c r="L115" s="138"/>
      <c r="M115" s="138"/>
      <c r="N115" s="142"/>
      <c r="O115" s="142"/>
      <c r="P115" s="138"/>
      <c r="Q115" s="138"/>
      <c r="R115" s="138"/>
      <c r="S115" s="138"/>
      <c r="T115" s="138"/>
      <c r="U115" s="138"/>
      <c r="V115" s="138"/>
      <c r="W115" s="138"/>
      <c r="X115" s="138"/>
      <c r="Y115" s="138"/>
      <c r="Z115" s="138"/>
      <c r="AA115" s="138"/>
      <c r="AB115" s="138"/>
      <c r="AC115" s="138"/>
      <c r="AD115" s="138"/>
      <c r="AE115" s="138"/>
      <c r="AF115" s="138"/>
      <c r="AG115" s="138"/>
      <c r="AH115" s="138"/>
      <c r="AI115" s="138"/>
      <c r="AJ115" s="138"/>
      <c r="AK115" s="138"/>
      <c r="AL115" s="138"/>
      <c r="AM115" s="138"/>
      <c r="AN115" s="138"/>
      <c r="AO115" s="138"/>
      <c r="AP115" s="138"/>
      <c r="AQ115" s="138"/>
      <c r="AR115" s="138"/>
      <c r="AS115" s="138"/>
      <c r="AT115" s="138"/>
      <c r="AU115" s="138"/>
      <c r="AV115" s="138"/>
      <c r="AW115" s="138"/>
      <c r="AX115" s="138"/>
      <c r="AY115" s="138"/>
      <c r="AZ115" s="139"/>
      <c r="BA115" s="139"/>
      <c r="BB115" s="139"/>
      <c r="BC115" s="139"/>
      <c r="BD115" s="138"/>
    </row>
    <row r="116" spans="1:56" s="103" customFormat="1" x14ac:dyDescent="0.25">
      <c r="A116" s="138"/>
      <c r="B116" s="138"/>
      <c r="C116" s="138"/>
      <c r="D116" s="138"/>
      <c r="E116" s="142"/>
      <c r="F116" s="138"/>
      <c r="G116" s="138"/>
      <c r="H116" s="138"/>
      <c r="I116" s="138"/>
      <c r="J116" s="138"/>
      <c r="K116" s="138"/>
      <c r="L116" s="138"/>
      <c r="M116" s="138"/>
      <c r="N116" s="142"/>
      <c r="O116" s="142"/>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38"/>
      <c r="AZ116" s="139"/>
      <c r="BA116" s="139"/>
      <c r="BB116" s="139"/>
      <c r="BC116" s="139"/>
      <c r="BD116" s="138"/>
    </row>
    <row r="117" spans="1:56" s="103" customFormat="1" x14ac:dyDescent="0.25">
      <c r="A117" s="138"/>
      <c r="B117" s="138"/>
      <c r="C117" s="138"/>
      <c r="D117" s="138"/>
      <c r="E117" s="142"/>
      <c r="F117" s="138"/>
      <c r="G117" s="138"/>
      <c r="H117" s="138"/>
      <c r="I117" s="138"/>
      <c r="J117" s="138"/>
      <c r="K117" s="138"/>
      <c r="L117" s="138"/>
      <c r="M117" s="138"/>
      <c r="N117" s="142"/>
      <c r="O117" s="142"/>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9"/>
      <c r="BA117" s="139"/>
      <c r="BB117" s="139"/>
      <c r="BC117" s="139"/>
      <c r="BD117" s="138"/>
    </row>
    <row r="118" spans="1:56" s="103" customFormat="1" x14ac:dyDescent="0.25">
      <c r="A118" s="138"/>
      <c r="B118" s="138"/>
      <c r="C118" s="138"/>
      <c r="D118" s="138"/>
      <c r="E118" s="142"/>
      <c r="F118" s="138"/>
      <c r="G118" s="138"/>
      <c r="H118" s="138"/>
      <c r="I118" s="138"/>
      <c r="J118" s="138"/>
      <c r="K118" s="138"/>
      <c r="L118" s="138"/>
      <c r="M118" s="138"/>
      <c r="N118" s="142"/>
      <c r="O118" s="142"/>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9"/>
      <c r="BA118" s="139"/>
      <c r="BB118" s="139"/>
      <c r="BC118" s="139"/>
      <c r="BD118" s="138"/>
    </row>
    <row r="119" spans="1:56" s="103" customFormat="1" x14ac:dyDescent="0.25">
      <c r="A119" s="138"/>
      <c r="B119" s="138"/>
      <c r="C119" s="138"/>
      <c r="D119" s="138"/>
      <c r="E119" s="142"/>
      <c r="F119" s="138"/>
      <c r="G119" s="138"/>
      <c r="H119" s="138"/>
      <c r="I119" s="138"/>
      <c r="J119" s="138"/>
      <c r="K119" s="138"/>
      <c r="L119" s="138"/>
      <c r="M119" s="138"/>
      <c r="N119" s="142"/>
      <c r="O119" s="142"/>
      <c r="P119" s="138"/>
      <c r="Q119" s="138"/>
      <c r="R119" s="138"/>
      <c r="S119" s="138"/>
      <c r="T119" s="138"/>
      <c r="U119" s="138"/>
      <c r="V119" s="138"/>
      <c r="W119" s="138"/>
      <c r="X119" s="138"/>
      <c r="Y119" s="138"/>
      <c r="Z119" s="138"/>
      <c r="AA119" s="138"/>
      <c r="AB119" s="138"/>
      <c r="AC119" s="138"/>
      <c r="AD119" s="138"/>
      <c r="AE119" s="138"/>
      <c r="AF119" s="138"/>
      <c r="AG119" s="138"/>
      <c r="AH119" s="138"/>
      <c r="AI119" s="138"/>
      <c r="AJ119" s="138"/>
      <c r="AK119" s="138"/>
      <c r="AL119" s="138"/>
      <c r="AM119" s="138"/>
      <c r="AN119" s="138"/>
      <c r="AO119" s="138"/>
      <c r="AP119" s="138"/>
      <c r="AQ119" s="138"/>
      <c r="AR119" s="138"/>
      <c r="AS119" s="138"/>
      <c r="AT119" s="138"/>
      <c r="AU119" s="138"/>
      <c r="AV119" s="138"/>
      <c r="AW119" s="138"/>
      <c r="AX119" s="138"/>
      <c r="AY119" s="138"/>
      <c r="AZ119" s="139"/>
      <c r="BA119" s="139"/>
      <c r="BB119" s="139"/>
      <c r="BC119" s="139"/>
      <c r="BD119" s="138"/>
    </row>
    <row r="120" spans="1:56" s="103" customFormat="1" x14ac:dyDescent="0.25">
      <c r="A120" s="138"/>
      <c r="B120" s="138"/>
      <c r="C120" s="138"/>
      <c r="D120" s="138"/>
      <c r="E120" s="142"/>
      <c r="F120" s="138"/>
      <c r="G120" s="138"/>
      <c r="H120" s="138"/>
      <c r="I120" s="138"/>
      <c r="J120" s="138"/>
      <c r="K120" s="138"/>
      <c r="L120" s="138"/>
      <c r="M120" s="138"/>
      <c r="N120" s="142"/>
      <c r="O120" s="142"/>
      <c r="P120" s="138"/>
      <c r="Q120" s="138"/>
      <c r="R120" s="138"/>
      <c r="S120" s="138"/>
      <c r="T120" s="138"/>
      <c r="U120" s="138"/>
      <c r="V120" s="138"/>
      <c r="W120" s="138"/>
      <c r="X120" s="138"/>
      <c r="Y120" s="138"/>
      <c r="Z120" s="138"/>
      <c r="AA120" s="138"/>
      <c r="AB120" s="138"/>
      <c r="AC120" s="138"/>
      <c r="AD120" s="138"/>
      <c r="AE120" s="138"/>
      <c r="AF120" s="138"/>
      <c r="AG120" s="138"/>
      <c r="AH120" s="138"/>
      <c r="AI120" s="138"/>
      <c r="AJ120" s="138"/>
      <c r="AK120" s="138"/>
      <c r="AL120" s="138"/>
      <c r="AM120" s="138"/>
      <c r="AN120" s="138"/>
      <c r="AO120" s="138"/>
      <c r="AP120" s="138"/>
      <c r="AQ120" s="138"/>
      <c r="AR120" s="138"/>
      <c r="AS120" s="138"/>
      <c r="AT120" s="138"/>
      <c r="AU120" s="138"/>
      <c r="AV120" s="138"/>
      <c r="AW120" s="138"/>
      <c r="AX120" s="138"/>
      <c r="AY120" s="138"/>
      <c r="AZ120" s="139"/>
      <c r="BA120" s="139"/>
      <c r="BB120" s="139"/>
      <c r="BC120" s="139"/>
      <c r="BD120" s="138"/>
    </row>
    <row r="121" spans="1:56" s="103" customFormat="1" x14ac:dyDescent="0.25">
      <c r="A121" s="138"/>
      <c r="B121" s="138"/>
      <c r="C121" s="138"/>
      <c r="D121" s="138"/>
      <c r="E121" s="142"/>
      <c r="F121" s="138"/>
      <c r="G121" s="138"/>
      <c r="H121" s="138"/>
      <c r="I121" s="138"/>
      <c r="J121" s="138"/>
      <c r="K121" s="138"/>
      <c r="L121" s="138"/>
      <c r="M121" s="138"/>
      <c r="N121" s="142"/>
      <c r="O121" s="142"/>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9"/>
      <c r="BA121" s="139"/>
      <c r="BB121" s="139"/>
      <c r="BC121" s="139"/>
      <c r="BD121" s="138"/>
    </row>
    <row r="122" spans="1:56" s="103" customFormat="1" x14ac:dyDescent="0.25">
      <c r="A122" s="138"/>
      <c r="B122" s="138"/>
      <c r="C122" s="138"/>
      <c r="D122" s="138"/>
      <c r="E122" s="142"/>
      <c r="F122" s="138"/>
      <c r="G122" s="138"/>
      <c r="H122" s="138"/>
      <c r="I122" s="138"/>
      <c r="J122" s="138"/>
      <c r="K122" s="138"/>
      <c r="L122" s="138"/>
      <c r="M122" s="138"/>
      <c r="N122" s="142"/>
      <c r="O122" s="142"/>
      <c r="P122" s="138"/>
      <c r="Q122" s="138"/>
      <c r="R122" s="138"/>
      <c r="S122" s="138"/>
      <c r="T122" s="138"/>
      <c r="U122" s="138"/>
      <c r="V122" s="138"/>
      <c r="W122" s="138"/>
      <c r="X122" s="138"/>
      <c r="Y122" s="138"/>
      <c r="Z122" s="138"/>
      <c r="AA122" s="138"/>
      <c r="AB122" s="138"/>
      <c r="AC122" s="138"/>
      <c r="AD122" s="138"/>
      <c r="AE122" s="138"/>
      <c r="AF122" s="138"/>
      <c r="AG122" s="138"/>
      <c r="AH122" s="138"/>
      <c r="AI122" s="138"/>
      <c r="AJ122" s="138"/>
      <c r="AK122" s="138"/>
      <c r="AL122" s="138"/>
      <c r="AM122" s="138"/>
      <c r="AN122" s="138"/>
      <c r="AO122" s="138"/>
      <c r="AP122" s="138"/>
      <c r="AQ122" s="138"/>
      <c r="AR122" s="138"/>
      <c r="AS122" s="138"/>
      <c r="AT122" s="138"/>
      <c r="AU122" s="138"/>
      <c r="AV122" s="138"/>
      <c r="AW122" s="138"/>
      <c r="AX122" s="138"/>
      <c r="AY122" s="138"/>
      <c r="AZ122" s="139"/>
      <c r="BA122" s="139"/>
      <c r="BB122" s="139"/>
      <c r="BC122" s="139"/>
      <c r="BD122" s="138"/>
    </row>
    <row r="123" spans="1:56" s="103" customFormat="1" x14ac:dyDescent="0.25">
      <c r="A123" s="138"/>
      <c r="B123" s="138"/>
      <c r="C123" s="138"/>
      <c r="D123" s="138"/>
      <c r="E123" s="142"/>
      <c r="F123" s="138"/>
      <c r="G123" s="138"/>
      <c r="H123" s="138"/>
      <c r="I123" s="138"/>
      <c r="J123" s="138"/>
      <c r="K123" s="138"/>
      <c r="L123" s="138"/>
      <c r="M123" s="138"/>
      <c r="N123" s="142"/>
      <c r="O123" s="142"/>
      <c r="P123" s="138"/>
      <c r="Q123" s="138"/>
      <c r="R123" s="138"/>
      <c r="S123" s="138"/>
      <c r="T123" s="138"/>
      <c r="U123" s="138"/>
      <c r="V123" s="138"/>
      <c r="W123" s="138"/>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138"/>
      <c r="AS123" s="138"/>
      <c r="AT123" s="138"/>
      <c r="AU123" s="138"/>
      <c r="AV123" s="138"/>
      <c r="AW123" s="138"/>
      <c r="AX123" s="138"/>
      <c r="AY123" s="138"/>
      <c r="AZ123" s="139"/>
      <c r="BA123" s="139"/>
      <c r="BB123" s="139"/>
      <c r="BC123" s="139"/>
      <c r="BD123" s="138"/>
    </row>
    <row r="124" spans="1:56" s="103" customFormat="1" x14ac:dyDescent="0.25">
      <c r="A124" s="138"/>
      <c r="B124" s="138"/>
      <c r="C124" s="138"/>
      <c r="D124" s="138"/>
      <c r="E124" s="142"/>
      <c r="F124" s="138"/>
      <c r="G124" s="138"/>
      <c r="H124" s="138"/>
      <c r="I124" s="138"/>
      <c r="J124" s="138"/>
      <c r="K124" s="138"/>
      <c r="L124" s="138"/>
      <c r="M124" s="138"/>
      <c r="N124" s="142"/>
      <c r="O124" s="142"/>
      <c r="P124" s="138"/>
      <c r="Q124" s="138"/>
      <c r="R124" s="138"/>
      <c r="S124" s="138"/>
      <c r="T124" s="138"/>
      <c r="U124" s="138"/>
      <c r="V124" s="138"/>
      <c r="W124" s="138"/>
      <c r="X124" s="138"/>
      <c r="Y124" s="138"/>
      <c r="Z124" s="138"/>
      <c r="AA124" s="138"/>
      <c r="AB124" s="138"/>
      <c r="AC124" s="138"/>
      <c r="AD124" s="138"/>
      <c r="AE124" s="138"/>
      <c r="AF124" s="138"/>
      <c r="AG124" s="138"/>
      <c r="AH124" s="138"/>
      <c r="AI124" s="138"/>
      <c r="AJ124" s="138"/>
      <c r="AK124" s="138"/>
      <c r="AL124" s="138"/>
      <c r="AM124" s="138"/>
      <c r="AN124" s="138"/>
      <c r="AO124" s="138"/>
      <c r="AP124" s="138"/>
      <c r="AQ124" s="138"/>
      <c r="AR124" s="138"/>
      <c r="AS124" s="138"/>
      <c r="AT124" s="138"/>
      <c r="AU124" s="138"/>
      <c r="AV124" s="138"/>
      <c r="AW124" s="138"/>
      <c r="AX124" s="138"/>
      <c r="AY124" s="138"/>
      <c r="AZ124" s="139"/>
      <c r="BA124" s="139"/>
      <c r="BB124" s="139"/>
      <c r="BC124" s="139"/>
      <c r="BD124" s="138"/>
    </row>
    <row r="125" spans="1:56" s="103" customFormat="1" x14ac:dyDescent="0.25">
      <c r="A125" s="138"/>
      <c r="B125" s="138"/>
      <c r="C125" s="138"/>
      <c r="D125" s="138"/>
      <c r="E125" s="142"/>
      <c r="F125" s="138"/>
      <c r="G125" s="138"/>
      <c r="H125" s="138"/>
      <c r="I125" s="138"/>
      <c r="J125" s="138"/>
      <c r="K125" s="138"/>
      <c r="L125" s="138"/>
      <c r="M125" s="138"/>
      <c r="N125" s="142"/>
      <c r="O125" s="142"/>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c r="AT125" s="138"/>
      <c r="AU125" s="138"/>
      <c r="AV125" s="138"/>
      <c r="AW125" s="138"/>
      <c r="AX125" s="138"/>
      <c r="AY125" s="138"/>
      <c r="AZ125" s="139"/>
      <c r="BA125" s="139"/>
      <c r="BB125" s="139"/>
      <c r="BC125" s="139"/>
      <c r="BD125" s="138"/>
    </row>
    <row r="126" spans="1:56" s="103" customFormat="1" x14ac:dyDescent="0.25">
      <c r="A126" s="138"/>
      <c r="B126" s="138"/>
      <c r="C126" s="138"/>
      <c r="D126" s="138"/>
      <c r="E126" s="142"/>
      <c r="F126" s="143"/>
      <c r="G126" s="138"/>
      <c r="H126" s="138"/>
      <c r="I126" s="138"/>
      <c r="J126" s="138"/>
      <c r="K126" s="143"/>
      <c r="L126" s="138"/>
      <c r="M126" s="138"/>
      <c r="N126" s="142"/>
      <c r="O126" s="142"/>
      <c r="P126" s="143"/>
      <c r="Q126" s="138"/>
      <c r="R126" s="138"/>
      <c r="S126" s="138"/>
      <c r="T126" s="138"/>
      <c r="U126" s="143"/>
      <c r="V126" s="138"/>
      <c r="W126" s="138"/>
      <c r="X126" s="138"/>
      <c r="Y126" s="138"/>
      <c r="Z126" s="143"/>
      <c r="AA126" s="138"/>
      <c r="AB126" s="138"/>
      <c r="AC126" s="138"/>
      <c r="AD126" s="138"/>
      <c r="AE126" s="143"/>
      <c r="AF126" s="138"/>
      <c r="AG126" s="138"/>
      <c r="AH126" s="138"/>
      <c r="AI126" s="138"/>
      <c r="AJ126" s="143"/>
      <c r="AK126" s="138"/>
      <c r="AL126" s="138"/>
      <c r="AM126" s="138"/>
      <c r="AN126" s="138"/>
      <c r="AO126" s="143"/>
      <c r="AP126" s="138"/>
      <c r="AQ126" s="138"/>
      <c r="AR126" s="138"/>
      <c r="AS126" s="138"/>
      <c r="AT126" s="143"/>
      <c r="AU126" s="138"/>
      <c r="AV126" s="138"/>
      <c r="AW126" s="138"/>
      <c r="AX126" s="138"/>
      <c r="AY126" s="143"/>
      <c r="AZ126" s="139"/>
      <c r="BA126" s="139"/>
      <c r="BB126" s="139"/>
      <c r="BC126" s="139"/>
      <c r="BD126" s="143"/>
    </row>
    <row r="127" spans="1:56" s="103" customFormat="1" x14ac:dyDescent="0.25">
      <c r="A127" s="138"/>
      <c r="B127" s="138"/>
      <c r="C127" s="138"/>
      <c r="D127" s="138"/>
      <c r="E127" s="142"/>
      <c r="F127" s="143"/>
      <c r="G127" s="138"/>
      <c r="H127" s="138"/>
      <c r="I127" s="138"/>
      <c r="J127" s="138"/>
      <c r="K127" s="143"/>
      <c r="L127" s="138"/>
      <c r="M127" s="138"/>
      <c r="N127" s="142"/>
      <c r="O127" s="142"/>
      <c r="P127" s="143"/>
      <c r="Q127" s="138"/>
      <c r="R127" s="138"/>
      <c r="S127" s="138"/>
      <c r="T127" s="138"/>
      <c r="U127" s="143"/>
      <c r="V127" s="138"/>
      <c r="W127" s="138"/>
      <c r="X127" s="138"/>
      <c r="Y127" s="138"/>
      <c r="Z127" s="143"/>
      <c r="AA127" s="138"/>
      <c r="AB127" s="138"/>
      <c r="AC127" s="138"/>
      <c r="AD127" s="138"/>
      <c r="AE127" s="143"/>
      <c r="AF127" s="138"/>
      <c r="AG127" s="138"/>
      <c r="AH127" s="138"/>
      <c r="AI127" s="138"/>
      <c r="AJ127" s="143"/>
      <c r="AK127" s="138"/>
      <c r="AL127" s="138"/>
      <c r="AM127" s="138"/>
      <c r="AN127" s="138"/>
      <c r="AO127" s="143"/>
      <c r="AP127" s="138"/>
      <c r="AQ127" s="138"/>
      <c r="AR127" s="138"/>
      <c r="AS127" s="138"/>
      <c r="AT127" s="143"/>
      <c r="AU127" s="138"/>
      <c r="AV127" s="138"/>
      <c r="AW127" s="138"/>
      <c r="AX127" s="138"/>
      <c r="AY127" s="143"/>
      <c r="AZ127" s="139"/>
      <c r="BA127" s="139"/>
      <c r="BB127" s="139"/>
      <c r="BC127" s="139"/>
      <c r="BD127" s="143"/>
    </row>
    <row r="128" spans="1:56" s="103" customFormat="1" x14ac:dyDescent="0.25">
      <c r="A128" s="138"/>
      <c r="B128" s="138"/>
      <c r="C128" s="138"/>
      <c r="D128" s="138"/>
      <c r="E128" s="142"/>
      <c r="F128" s="143"/>
      <c r="G128" s="138"/>
      <c r="H128" s="138"/>
      <c r="I128" s="138"/>
      <c r="J128" s="138"/>
      <c r="K128" s="143"/>
      <c r="L128" s="138"/>
      <c r="M128" s="138"/>
      <c r="N128" s="142"/>
      <c r="O128" s="142"/>
      <c r="P128" s="143"/>
      <c r="Q128" s="138"/>
      <c r="R128" s="138"/>
      <c r="S128" s="138"/>
      <c r="T128" s="138"/>
      <c r="U128" s="143"/>
      <c r="V128" s="138"/>
      <c r="W128" s="138"/>
      <c r="X128" s="138"/>
      <c r="Y128" s="138"/>
      <c r="Z128" s="143"/>
      <c r="AA128" s="138"/>
      <c r="AB128" s="138"/>
      <c r="AC128" s="138"/>
      <c r="AD128" s="138"/>
      <c r="AE128" s="143"/>
      <c r="AF128" s="138"/>
      <c r="AG128" s="138"/>
      <c r="AH128" s="138"/>
      <c r="AI128" s="138"/>
      <c r="AJ128" s="143"/>
      <c r="AK128" s="138"/>
      <c r="AL128" s="138"/>
      <c r="AM128" s="138"/>
      <c r="AN128" s="138"/>
      <c r="AO128" s="143"/>
      <c r="AP128" s="138"/>
      <c r="AQ128" s="138"/>
      <c r="AR128" s="138"/>
      <c r="AS128" s="138"/>
      <c r="AT128" s="143"/>
      <c r="AU128" s="138"/>
      <c r="AV128" s="138"/>
      <c r="AW128" s="138"/>
      <c r="AX128" s="138"/>
      <c r="AY128" s="143"/>
      <c r="AZ128" s="139"/>
      <c r="BA128" s="139"/>
      <c r="BB128" s="139"/>
      <c r="BC128" s="139"/>
      <c r="BD128" s="143"/>
    </row>
    <row r="129" spans="1:56" s="103" customFormat="1" x14ac:dyDescent="0.25">
      <c r="A129" s="138"/>
      <c r="B129" s="138"/>
      <c r="C129" s="138"/>
      <c r="D129" s="138"/>
      <c r="E129" s="142"/>
      <c r="F129" s="143"/>
      <c r="G129" s="138"/>
      <c r="H129" s="138"/>
      <c r="I129" s="138"/>
      <c r="J129" s="138"/>
      <c r="K129" s="143"/>
      <c r="L129" s="138"/>
      <c r="M129" s="138"/>
      <c r="N129" s="142"/>
      <c r="O129" s="142"/>
      <c r="P129" s="143"/>
      <c r="Q129" s="138"/>
      <c r="R129" s="138"/>
      <c r="S129" s="138"/>
      <c r="T129" s="138"/>
      <c r="U129" s="143"/>
      <c r="V129" s="138"/>
      <c r="W129" s="138"/>
      <c r="X129" s="138"/>
      <c r="Y129" s="138"/>
      <c r="Z129" s="143"/>
      <c r="AA129" s="138"/>
      <c r="AB129" s="138"/>
      <c r="AC129" s="138"/>
      <c r="AD129" s="138"/>
      <c r="AE129" s="143"/>
      <c r="AF129" s="138"/>
      <c r="AG129" s="138"/>
      <c r="AH129" s="138"/>
      <c r="AI129" s="138"/>
      <c r="AJ129" s="143"/>
      <c r="AK129" s="138"/>
      <c r="AL129" s="138"/>
      <c r="AM129" s="138"/>
      <c r="AN129" s="138"/>
      <c r="AO129" s="143"/>
      <c r="AP129" s="138"/>
      <c r="AQ129" s="138"/>
      <c r="AR129" s="138"/>
      <c r="AS129" s="138"/>
      <c r="AT129" s="143"/>
      <c r="AU129" s="138"/>
      <c r="AV129" s="138"/>
      <c r="AW129" s="138"/>
      <c r="AX129" s="138"/>
      <c r="AY129" s="143"/>
      <c r="AZ129" s="139"/>
      <c r="BA129" s="139"/>
      <c r="BB129" s="139"/>
      <c r="BC129" s="139"/>
      <c r="BD129" s="143"/>
    </row>
    <row r="130" spans="1:56" s="103" customFormat="1" x14ac:dyDescent="0.25">
      <c r="A130" s="138"/>
      <c r="B130" s="138"/>
      <c r="C130" s="138"/>
      <c r="D130" s="138"/>
      <c r="E130" s="142"/>
      <c r="F130" s="143"/>
      <c r="G130" s="138"/>
      <c r="H130" s="138"/>
      <c r="I130" s="138"/>
      <c r="J130" s="138"/>
      <c r="K130" s="143"/>
      <c r="L130" s="138"/>
      <c r="M130" s="138"/>
      <c r="N130" s="142"/>
      <c r="O130" s="142"/>
      <c r="P130" s="143"/>
      <c r="Q130" s="138"/>
      <c r="R130" s="138"/>
      <c r="S130" s="138"/>
      <c r="T130" s="138"/>
      <c r="U130" s="143"/>
      <c r="V130" s="138"/>
      <c r="W130" s="138"/>
      <c r="X130" s="138"/>
      <c r="Y130" s="138"/>
      <c r="Z130" s="143"/>
      <c r="AA130" s="138"/>
      <c r="AB130" s="138"/>
      <c r="AC130" s="138"/>
      <c r="AD130" s="138"/>
      <c r="AE130" s="143"/>
      <c r="AF130" s="138"/>
      <c r="AG130" s="138"/>
      <c r="AH130" s="138"/>
      <c r="AI130" s="138"/>
      <c r="AJ130" s="143"/>
      <c r="AK130" s="138"/>
      <c r="AL130" s="138"/>
      <c r="AM130" s="138"/>
      <c r="AN130" s="138"/>
      <c r="AO130" s="143"/>
      <c r="AP130" s="138"/>
      <c r="AQ130" s="138"/>
      <c r="AR130" s="138"/>
      <c r="AS130" s="138"/>
      <c r="AT130" s="143"/>
      <c r="AU130" s="138"/>
      <c r="AV130" s="138"/>
      <c r="AW130" s="138"/>
      <c r="AX130" s="138"/>
      <c r="AY130" s="143"/>
      <c r="AZ130" s="139"/>
      <c r="BA130" s="139"/>
      <c r="BB130" s="139"/>
      <c r="BC130" s="139"/>
      <c r="BD130" s="143"/>
    </row>
    <row r="131" spans="1:56" s="103" customFormat="1" x14ac:dyDescent="0.25">
      <c r="A131" s="138"/>
      <c r="B131" s="138"/>
      <c r="C131" s="138"/>
      <c r="D131" s="138"/>
      <c r="E131" s="142"/>
      <c r="F131" s="143"/>
      <c r="G131" s="138"/>
      <c r="H131" s="138"/>
      <c r="I131" s="138"/>
      <c r="J131" s="138"/>
      <c r="K131" s="143"/>
      <c r="L131" s="138"/>
      <c r="M131" s="138"/>
      <c r="N131" s="142"/>
      <c r="O131" s="142"/>
      <c r="P131" s="143"/>
      <c r="Q131" s="138"/>
      <c r="R131" s="138"/>
      <c r="S131" s="138"/>
      <c r="T131" s="138"/>
      <c r="U131" s="143"/>
      <c r="V131" s="138"/>
      <c r="W131" s="138"/>
      <c r="X131" s="138"/>
      <c r="Y131" s="138"/>
      <c r="Z131" s="143"/>
      <c r="AA131" s="138"/>
      <c r="AB131" s="138"/>
      <c r="AC131" s="138"/>
      <c r="AD131" s="138"/>
      <c r="AE131" s="143"/>
      <c r="AF131" s="138"/>
      <c r="AG131" s="138"/>
      <c r="AH131" s="138"/>
      <c r="AI131" s="138"/>
      <c r="AJ131" s="143"/>
      <c r="AK131" s="138"/>
      <c r="AL131" s="138"/>
      <c r="AM131" s="138"/>
      <c r="AN131" s="138"/>
      <c r="AO131" s="143"/>
      <c r="AP131" s="138"/>
      <c r="AQ131" s="138"/>
      <c r="AR131" s="138"/>
      <c r="AS131" s="138"/>
      <c r="AT131" s="143"/>
      <c r="AU131" s="138"/>
      <c r="AV131" s="138"/>
      <c r="AW131" s="138"/>
      <c r="AX131" s="138"/>
      <c r="AY131" s="143"/>
      <c r="AZ131" s="139"/>
      <c r="BA131" s="139"/>
      <c r="BB131" s="139"/>
      <c r="BC131" s="139"/>
      <c r="BD131" s="143"/>
    </row>
    <row r="132" spans="1:56" s="103" customFormat="1" x14ac:dyDescent="0.25">
      <c r="A132" s="138"/>
      <c r="B132" s="138"/>
      <c r="C132" s="138"/>
      <c r="D132" s="138"/>
      <c r="E132" s="142"/>
      <c r="F132" s="143"/>
      <c r="G132" s="138"/>
      <c r="H132" s="138"/>
      <c r="I132" s="138"/>
      <c r="J132" s="138"/>
      <c r="K132" s="143"/>
      <c r="L132" s="138"/>
      <c r="M132" s="138"/>
      <c r="N132" s="142"/>
      <c r="O132" s="142"/>
      <c r="P132" s="143"/>
      <c r="Q132" s="138"/>
      <c r="R132" s="138"/>
      <c r="S132" s="138"/>
      <c r="T132" s="138"/>
      <c r="U132" s="143"/>
      <c r="V132" s="138"/>
      <c r="W132" s="138"/>
      <c r="X132" s="138"/>
      <c r="Y132" s="138"/>
      <c r="Z132" s="143"/>
      <c r="AA132" s="138"/>
      <c r="AB132" s="138"/>
      <c r="AC132" s="138"/>
      <c r="AD132" s="138"/>
      <c r="AE132" s="143"/>
      <c r="AF132" s="138"/>
      <c r="AG132" s="138"/>
      <c r="AH132" s="138"/>
      <c r="AI132" s="138"/>
      <c r="AJ132" s="143"/>
      <c r="AK132" s="138"/>
      <c r="AL132" s="138"/>
      <c r="AM132" s="138"/>
      <c r="AN132" s="138"/>
      <c r="AO132" s="143"/>
      <c r="AP132" s="138"/>
      <c r="AQ132" s="138"/>
      <c r="AR132" s="138"/>
      <c r="AS132" s="138"/>
      <c r="AT132" s="143"/>
      <c r="AU132" s="138"/>
      <c r="AV132" s="138"/>
      <c r="AW132" s="138"/>
      <c r="AX132" s="138"/>
      <c r="AY132" s="143"/>
      <c r="AZ132" s="139"/>
      <c r="BA132" s="139"/>
      <c r="BB132" s="139"/>
      <c r="BC132" s="139"/>
      <c r="BD132" s="143"/>
    </row>
    <row r="133" spans="1:56" s="103" customFormat="1" x14ac:dyDescent="0.25">
      <c r="A133" s="138"/>
      <c r="B133" s="138"/>
      <c r="C133" s="138"/>
      <c r="D133" s="138"/>
      <c r="E133" s="142"/>
      <c r="F133" s="143"/>
      <c r="G133" s="138"/>
      <c r="H133" s="138"/>
      <c r="I133" s="138"/>
      <c r="J133" s="138"/>
      <c r="K133" s="143"/>
      <c r="L133" s="138"/>
      <c r="M133" s="138"/>
      <c r="N133" s="142"/>
      <c r="O133" s="142"/>
      <c r="P133" s="143"/>
      <c r="Q133" s="138"/>
      <c r="R133" s="138"/>
      <c r="S133" s="138"/>
      <c r="T133" s="138"/>
      <c r="U133" s="143"/>
      <c r="V133" s="138"/>
      <c r="W133" s="138"/>
      <c r="X133" s="138"/>
      <c r="Y133" s="138"/>
      <c r="Z133" s="143"/>
      <c r="AA133" s="138"/>
      <c r="AB133" s="138"/>
      <c r="AC133" s="138"/>
      <c r="AD133" s="138"/>
      <c r="AE133" s="143"/>
      <c r="AF133" s="138"/>
      <c r="AG133" s="138"/>
      <c r="AH133" s="138"/>
      <c r="AI133" s="138"/>
      <c r="AJ133" s="143"/>
      <c r="AK133" s="138"/>
      <c r="AL133" s="138"/>
      <c r="AM133" s="138"/>
      <c r="AN133" s="138"/>
      <c r="AO133" s="143"/>
      <c r="AP133" s="138"/>
      <c r="AQ133" s="138"/>
      <c r="AR133" s="138"/>
      <c r="AS133" s="138"/>
      <c r="AT133" s="143"/>
      <c r="AU133" s="138"/>
      <c r="AV133" s="138"/>
      <c r="AW133" s="138"/>
      <c r="AX133" s="138"/>
      <c r="AY133" s="143"/>
      <c r="AZ133" s="139"/>
      <c r="BA133" s="139"/>
      <c r="BB133" s="139"/>
      <c r="BC133" s="139"/>
      <c r="BD133" s="143"/>
    </row>
    <row r="134" spans="1:56" s="103" customFormat="1" x14ac:dyDescent="0.25">
      <c r="A134" s="138"/>
      <c r="B134" s="138"/>
      <c r="C134" s="138"/>
      <c r="D134" s="138"/>
      <c r="E134" s="142"/>
      <c r="F134" s="143"/>
      <c r="G134" s="138"/>
      <c r="H134" s="138"/>
      <c r="I134" s="138"/>
      <c r="J134" s="138"/>
      <c r="K134" s="143"/>
      <c r="L134" s="138"/>
      <c r="M134" s="138"/>
      <c r="N134" s="142"/>
      <c r="O134" s="142"/>
      <c r="P134" s="143"/>
      <c r="Q134" s="138"/>
      <c r="R134" s="138"/>
      <c r="S134" s="138"/>
      <c r="T134" s="138"/>
      <c r="U134" s="143"/>
      <c r="V134" s="138"/>
      <c r="W134" s="138"/>
      <c r="X134" s="138"/>
      <c r="Y134" s="138"/>
      <c r="Z134" s="143"/>
      <c r="AA134" s="138"/>
      <c r="AB134" s="138"/>
      <c r="AC134" s="138"/>
      <c r="AD134" s="138"/>
      <c r="AE134" s="143"/>
      <c r="AF134" s="138"/>
      <c r="AG134" s="138"/>
      <c r="AH134" s="138"/>
      <c r="AI134" s="138"/>
      <c r="AJ134" s="143"/>
      <c r="AK134" s="138"/>
      <c r="AL134" s="138"/>
      <c r="AM134" s="138"/>
      <c r="AN134" s="138"/>
      <c r="AO134" s="143"/>
      <c r="AP134" s="138"/>
      <c r="AQ134" s="138"/>
      <c r="AR134" s="138"/>
      <c r="AS134" s="138"/>
      <c r="AT134" s="143"/>
      <c r="AU134" s="138"/>
      <c r="AV134" s="138"/>
      <c r="AW134" s="138"/>
      <c r="AX134" s="138"/>
      <c r="AY134" s="143"/>
      <c r="AZ134" s="139"/>
      <c r="BA134" s="139"/>
      <c r="BB134" s="139"/>
      <c r="BC134" s="139"/>
      <c r="BD134" s="143"/>
    </row>
    <row r="135" spans="1:56" s="103" customFormat="1" x14ac:dyDescent="0.25">
      <c r="A135" s="138"/>
      <c r="B135" s="138"/>
      <c r="C135" s="138"/>
      <c r="D135" s="138"/>
      <c r="E135" s="142"/>
      <c r="F135" s="143"/>
      <c r="G135" s="138"/>
      <c r="H135" s="138"/>
      <c r="I135" s="138"/>
      <c r="J135" s="138"/>
      <c r="K135" s="143"/>
      <c r="L135" s="138"/>
      <c r="M135" s="138"/>
      <c r="N135" s="142"/>
      <c r="O135" s="142"/>
      <c r="P135" s="143"/>
      <c r="Q135" s="138"/>
      <c r="R135" s="138"/>
      <c r="S135" s="138"/>
      <c r="T135" s="138"/>
      <c r="U135" s="143"/>
      <c r="V135" s="138"/>
      <c r="W135" s="138"/>
      <c r="X135" s="138"/>
      <c r="Y135" s="138"/>
      <c r="Z135" s="143"/>
      <c r="AA135" s="138"/>
      <c r="AB135" s="138"/>
      <c r="AC135" s="138"/>
      <c r="AD135" s="138"/>
      <c r="AE135" s="143"/>
      <c r="AF135" s="138"/>
      <c r="AG135" s="138"/>
      <c r="AH135" s="138"/>
      <c r="AI135" s="138"/>
      <c r="AJ135" s="143"/>
      <c r="AK135" s="138"/>
      <c r="AL135" s="138"/>
      <c r="AM135" s="138"/>
      <c r="AN135" s="138"/>
      <c r="AO135" s="143"/>
      <c r="AP135" s="138"/>
      <c r="AQ135" s="138"/>
      <c r="AR135" s="138"/>
      <c r="AS135" s="138"/>
      <c r="AT135" s="143"/>
      <c r="AU135" s="138"/>
      <c r="AV135" s="138"/>
      <c r="AW135" s="138"/>
      <c r="AX135" s="138"/>
      <c r="AY135" s="143"/>
      <c r="AZ135" s="139"/>
      <c r="BA135" s="139"/>
      <c r="BB135" s="139"/>
      <c r="BC135" s="139"/>
      <c r="BD135" s="143"/>
    </row>
    <row r="136" spans="1:56" s="103" customFormat="1" x14ac:dyDescent="0.25">
      <c r="A136" s="138"/>
      <c r="B136" s="138"/>
      <c r="C136" s="138"/>
      <c r="D136" s="138"/>
      <c r="E136" s="142"/>
      <c r="F136" s="143"/>
      <c r="G136" s="138"/>
      <c r="H136" s="138"/>
      <c r="I136" s="138"/>
      <c r="J136" s="138"/>
      <c r="K136" s="143"/>
      <c r="L136" s="138"/>
      <c r="M136" s="138"/>
      <c r="N136" s="142"/>
      <c r="O136" s="142"/>
      <c r="P136" s="143"/>
      <c r="Q136" s="138"/>
      <c r="R136" s="138"/>
      <c r="S136" s="138"/>
      <c r="T136" s="138"/>
      <c r="U136" s="143"/>
      <c r="V136" s="138"/>
      <c r="W136" s="138"/>
      <c r="X136" s="138"/>
      <c r="Y136" s="138"/>
      <c r="Z136" s="143"/>
      <c r="AA136" s="138"/>
      <c r="AB136" s="138"/>
      <c r="AC136" s="138"/>
      <c r="AD136" s="138"/>
      <c r="AE136" s="143"/>
      <c r="AF136" s="138"/>
      <c r="AG136" s="138"/>
      <c r="AH136" s="138"/>
      <c r="AI136" s="138"/>
      <c r="AJ136" s="143"/>
      <c r="AK136" s="138"/>
      <c r="AL136" s="138"/>
      <c r="AM136" s="138"/>
      <c r="AN136" s="138"/>
      <c r="AO136" s="143"/>
      <c r="AP136" s="138"/>
      <c r="AQ136" s="138"/>
      <c r="AR136" s="138"/>
      <c r="AS136" s="138"/>
      <c r="AT136" s="143"/>
      <c r="AU136" s="138"/>
      <c r="AV136" s="138"/>
      <c r="AW136" s="138"/>
      <c r="AX136" s="138"/>
      <c r="AY136" s="143"/>
      <c r="AZ136" s="139"/>
      <c r="BA136" s="139"/>
      <c r="BB136" s="139"/>
      <c r="BC136" s="139"/>
      <c r="BD136" s="143"/>
    </row>
    <row r="137" spans="1:56" s="103" customFormat="1" x14ac:dyDescent="0.25">
      <c r="A137" s="138"/>
      <c r="B137" s="138"/>
      <c r="C137" s="138"/>
      <c r="D137" s="138"/>
      <c r="E137" s="142"/>
      <c r="F137" s="143"/>
      <c r="G137" s="138"/>
      <c r="H137" s="138"/>
      <c r="I137" s="138"/>
      <c r="J137" s="138"/>
      <c r="K137" s="143"/>
      <c r="L137" s="138"/>
      <c r="M137" s="138"/>
      <c r="N137" s="142"/>
      <c r="O137" s="142"/>
      <c r="P137" s="143"/>
      <c r="Q137" s="138"/>
      <c r="R137" s="138"/>
      <c r="S137" s="138"/>
      <c r="T137" s="138"/>
      <c r="U137" s="143"/>
      <c r="V137" s="138"/>
      <c r="W137" s="138"/>
      <c r="X137" s="138"/>
      <c r="Y137" s="138"/>
      <c r="Z137" s="143"/>
      <c r="AA137" s="138"/>
      <c r="AB137" s="138"/>
      <c r="AC137" s="138"/>
      <c r="AD137" s="138"/>
      <c r="AE137" s="143"/>
      <c r="AF137" s="138"/>
      <c r="AG137" s="138"/>
      <c r="AH137" s="138"/>
      <c r="AI137" s="138"/>
      <c r="AJ137" s="143"/>
      <c r="AK137" s="138"/>
      <c r="AL137" s="138"/>
      <c r="AM137" s="138"/>
      <c r="AN137" s="138"/>
      <c r="AO137" s="143"/>
      <c r="AP137" s="138"/>
      <c r="AQ137" s="138"/>
      <c r="AR137" s="138"/>
      <c r="AS137" s="138"/>
      <c r="AT137" s="143"/>
      <c r="AU137" s="138"/>
      <c r="AV137" s="138"/>
      <c r="AW137" s="138"/>
      <c r="AX137" s="138"/>
      <c r="AY137" s="143"/>
      <c r="AZ137" s="139"/>
      <c r="BA137" s="139"/>
      <c r="BB137" s="139"/>
      <c r="BC137" s="139"/>
      <c r="BD137" s="143"/>
    </row>
    <row r="138" spans="1:56" s="103" customFormat="1" x14ac:dyDescent="0.25">
      <c r="A138" s="138"/>
      <c r="B138" s="138"/>
      <c r="C138" s="138"/>
      <c r="D138" s="138"/>
      <c r="E138" s="142"/>
      <c r="F138" s="143"/>
      <c r="G138" s="138"/>
      <c r="H138" s="138"/>
      <c r="I138" s="138"/>
      <c r="J138" s="138"/>
      <c r="K138" s="143"/>
      <c r="L138" s="138"/>
      <c r="M138" s="138"/>
      <c r="N138" s="142"/>
      <c r="O138" s="142"/>
      <c r="P138" s="143"/>
      <c r="Q138" s="138"/>
      <c r="R138" s="138"/>
      <c r="S138" s="138"/>
      <c r="T138" s="138"/>
      <c r="U138" s="143"/>
      <c r="V138" s="138"/>
      <c r="W138" s="138"/>
      <c r="X138" s="138"/>
      <c r="Y138" s="138"/>
      <c r="Z138" s="143"/>
      <c r="AA138" s="138"/>
      <c r="AB138" s="138"/>
      <c r="AC138" s="138"/>
      <c r="AD138" s="138"/>
      <c r="AE138" s="143"/>
      <c r="AF138" s="138"/>
      <c r="AG138" s="138"/>
      <c r="AH138" s="138"/>
      <c r="AI138" s="138"/>
      <c r="AJ138" s="143"/>
      <c r="AK138" s="138"/>
      <c r="AL138" s="138"/>
      <c r="AM138" s="138"/>
      <c r="AN138" s="138"/>
      <c r="AO138" s="143"/>
      <c r="AP138" s="138"/>
      <c r="AQ138" s="138"/>
      <c r="AR138" s="138"/>
      <c r="AS138" s="138"/>
      <c r="AT138" s="143"/>
      <c r="AU138" s="138"/>
      <c r="AV138" s="138"/>
      <c r="AW138" s="138"/>
      <c r="AX138" s="138"/>
      <c r="AY138" s="143"/>
      <c r="AZ138" s="139"/>
      <c r="BA138" s="139"/>
      <c r="BB138" s="139"/>
      <c r="BC138" s="139"/>
      <c r="BD138" s="143"/>
    </row>
    <row r="139" spans="1:56" s="103" customFormat="1" x14ac:dyDescent="0.25">
      <c r="A139" s="138"/>
      <c r="B139" s="138"/>
      <c r="C139" s="138"/>
      <c r="D139" s="138"/>
      <c r="E139" s="142"/>
      <c r="F139" s="143"/>
      <c r="G139" s="138"/>
      <c r="H139" s="138"/>
      <c r="I139" s="138"/>
      <c r="J139" s="138"/>
      <c r="K139" s="143"/>
      <c r="L139" s="138"/>
      <c r="M139" s="138"/>
      <c r="N139" s="142"/>
      <c r="O139" s="142"/>
      <c r="P139" s="143"/>
      <c r="Q139" s="138"/>
      <c r="R139" s="138"/>
      <c r="S139" s="138"/>
      <c r="T139" s="138"/>
      <c r="U139" s="143"/>
      <c r="V139" s="138"/>
      <c r="W139" s="138"/>
      <c r="X139" s="138"/>
      <c r="Y139" s="138"/>
      <c r="Z139" s="143"/>
      <c r="AA139" s="138"/>
      <c r="AB139" s="138"/>
      <c r="AC139" s="138"/>
      <c r="AD139" s="138"/>
      <c r="AE139" s="143"/>
      <c r="AF139" s="138"/>
      <c r="AG139" s="138"/>
      <c r="AH139" s="138"/>
      <c r="AI139" s="138"/>
      <c r="AJ139" s="143"/>
      <c r="AK139" s="138"/>
      <c r="AL139" s="138"/>
      <c r="AM139" s="138"/>
      <c r="AN139" s="138"/>
      <c r="AO139" s="143"/>
      <c r="AP139" s="138"/>
      <c r="AQ139" s="138"/>
      <c r="AR139" s="138"/>
      <c r="AS139" s="138"/>
      <c r="AT139" s="143"/>
      <c r="AU139" s="138"/>
      <c r="AV139" s="138"/>
      <c r="AW139" s="138"/>
      <c r="AX139" s="138"/>
      <c r="AY139" s="143"/>
      <c r="AZ139" s="139"/>
      <c r="BA139" s="139"/>
      <c r="BB139" s="139"/>
      <c r="BC139" s="139"/>
      <c r="BD139" s="143"/>
    </row>
    <row r="140" spans="1:56" s="103" customFormat="1" x14ac:dyDescent="0.25">
      <c r="A140" s="138"/>
      <c r="B140" s="138"/>
      <c r="C140" s="138"/>
      <c r="D140" s="138"/>
      <c r="E140" s="142"/>
      <c r="F140" s="143"/>
      <c r="G140" s="138"/>
      <c r="H140" s="138"/>
      <c r="I140" s="138"/>
      <c r="J140" s="138"/>
      <c r="K140" s="143"/>
      <c r="L140" s="138"/>
      <c r="M140" s="138"/>
      <c r="N140" s="142"/>
      <c r="O140" s="142"/>
      <c r="P140" s="143"/>
      <c r="Q140" s="138"/>
      <c r="R140" s="138"/>
      <c r="S140" s="138"/>
      <c r="T140" s="138"/>
      <c r="U140" s="143"/>
      <c r="V140" s="138"/>
      <c r="W140" s="138"/>
      <c r="X140" s="138"/>
      <c r="Y140" s="138"/>
      <c r="Z140" s="143"/>
      <c r="AA140" s="138"/>
      <c r="AB140" s="138"/>
      <c r="AC140" s="138"/>
      <c r="AD140" s="138"/>
      <c r="AE140" s="143"/>
      <c r="AF140" s="138"/>
      <c r="AG140" s="138"/>
      <c r="AH140" s="138"/>
      <c r="AI140" s="138"/>
      <c r="AJ140" s="143"/>
      <c r="AK140" s="138"/>
      <c r="AL140" s="138"/>
      <c r="AM140" s="138"/>
      <c r="AN140" s="138"/>
      <c r="AO140" s="143"/>
      <c r="AP140" s="138"/>
      <c r="AQ140" s="138"/>
      <c r="AR140" s="138"/>
      <c r="AS140" s="138"/>
      <c r="AT140" s="143"/>
      <c r="AU140" s="138"/>
      <c r="AV140" s="138"/>
      <c r="AW140" s="138"/>
      <c r="AX140" s="138"/>
      <c r="AY140" s="143"/>
      <c r="AZ140" s="139"/>
      <c r="BA140" s="139"/>
      <c r="BB140" s="139"/>
      <c r="BC140" s="139"/>
      <c r="BD140" s="143"/>
    </row>
    <row r="141" spans="1:56" s="103" customFormat="1" x14ac:dyDescent="0.25">
      <c r="A141" s="138"/>
      <c r="B141" s="138"/>
      <c r="C141" s="138"/>
      <c r="D141" s="138"/>
      <c r="E141" s="142"/>
      <c r="F141" s="143"/>
      <c r="G141" s="138"/>
      <c r="H141" s="138"/>
      <c r="I141" s="138"/>
      <c r="J141" s="138"/>
      <c r="K141" s="143"/>
      <c r="L141" s="138"/>
      <c r="M141" s="138"/>
      <c r="N141" s="142"/>
      <c r="O141" s="142"/>
      <c r="P141" s="143"/>
      <c r="Q141" s="138"/>
      <c r="R141" s="138"/>
      <c r="S141" s="138"/>
      <c r="T141" s="138"/>
      <c r="U141" s="143"/>
      <c r="V141" s="138"/>
      <c r="W141" s="138"/>
      <c r="X141" s="138"/>
      <c r="Y141" s="138"/>
      <c r="Z141" s="143"/>
      <c r="AA141" s="138"/>
      <c r="AB141" s="138"/>
      <c r="AC141" s="138"/>
      <c r="AD141" s="138"/>
      <c r="AE141" s="143"/>
      <c r="AF141" s="138"/>
      <c r="AG141" s="138"/>
      <c r="AH141" s="138"/>
      <c r="AI141" s="138"/>
      <c r="AJ141" s="143"/>
      <c r="AK141" s="138"/>
      <c r="AL141" s="138"/>
      <c r="AM141" s="138"/>
      <c r="AN141" s="138"/>
      <c r="AO141" s="143"/>
      <c r="AP141" s="138"/>
      <c r="AQ141" s="138"/>
      <c r="AR141" s="138"/>
      <c r="AS141" s="138"/>
      <c r="AT141" s="143"/>
      <c r="AU141" s="138"/>
      <c r="AV141" s="138"/>
      <c r="AW141" s="138"/>
      <c r="AX141" s="138"/>
      <c r="AY141" s="143"/>
      <c r="AZ141" s="139"/>
      <c r="BA141" s="139"/>
      <c r="BB141" s="139"/>
      <c r="BC141" s="139"/>
      <c r="BD141" s="143"/>
    </row>
    <row r="142" spans="1:56" s="103" customFormat="1" x14ac:dyDescent="0.25">
      <c r="A142" s="138"/>
      <c r="B142" s="138"/>
      <c r="C142" s="138"/>
      <c r="D142" s="138"/>
      <c r="E142" s="142"/>
      <c r="F142" s="143"/>
      <c r="G142" s="138"/>
      <c r="H142" s="138"/>
      <c r="I142" s="138"/>
      <c r="J142" s="138"/>
      <c r="K142" s="143"/>
      <c r="L142" s="138"/>
      <c r="M142" s="138"/>
      <c r="N142" s="142"/>
      <c r="O142" s="142"/>
      <c r="P142" s="143"/>
      <c r="Q142" s="138"/>
      <c r="R142" s="138"/>
      <c r="S142" s="138"/>
      <c r="T142" s="138"/>
      <c r="U142" s="143"/>
      <c r="V142" s="138"/>
      <c r="W142" s="138"/>
      <c r="X142" s="138"/>
      <c r="Y142" s="138"/>
      <c r="Z142" s="143"/>
      <c r="AA142" s="138"/>
      <c r="AB142" s="138"/>
      <c r="AC142" s="138"/>
      <c r="AD142" s="138"/>
      <c r="AE142" s="143"/>
      <c r="AF142" s="138"/>
      <c r="AG142" s="138"/>
      <c r="AH142" s="138"/>
      <c r="AI142" s="138"/>
      <c r="AJ142" s="143"/>
      <c r="AK142" s="138"/>
      <c r="AL142" s="138"/>
      <c r="AM142" s="138"/>
      <c r="AN142" s="138"/>
      <c r="AO142" s="143"/>
      <c r="AP142" s="138"/>
      <c r="AQ142" s="138"/>
      <c r="AR142" s="138"/>
      <c r="AS142" s="138"/>
      <c r="AT142" s="143"/>
      <c r="AU142" s="138"/>
      <c r="AV142" s="138"/>
      <c r="AW142" s="138"/>
      <c r="AX142" s="138"/>
      <c r="AY142" s="143"/>
      <c r="AZ142" s="139"/>
      <c r="BA142" s="139"/>
      <c r="BB142" s="139"/>
      <c r="BC142" s="139"/>
      <c r="BD142" s="143"/>
    </row>
    <row r="143" spans="1:56" s="103" customFormat="1" x14ac:dyDescent="0.25">
      <c r="A143" s="138"/>
      <c r="B143" s="138"/>
      <c r="C143" s="138"/>
      <c r="D143" s="138"/>
      <c r="E143" s="142"/>
      <c r="F143" s="143"/>
      <c r="G143" s="138"/>
      <c r="H143" s="138"/>
      <c r="I143" s="138"/>
      <c r="J143" s="138"/>
      <c r="K143" s="143"/>
      <c r="L143" s="138"/>
      <c r="M143" s="138"/>
      <c r="N143" s="142"/>
      <c r="O143" s="142"/>
      <c r="P143" s="143"/>
      <c r="Q143" s="138"/>
      <c r="R143" s="138"/>
      <c r="S143" s="138"/>
      <c r="T143" s="138"/>
      <c r="U143" s="143"/>
      <c r="V143" s="138"/>
      <c r="W143" s="138"/>
      <c r="X143" s="138"/>
      <c r="Y143" s="138"/>
      <c r="Z143" s="143"/>
      <c r="AA143" s="138"/>
      <c r="AB143" s="138"/>
      <c r="AC143" s="138"/>
      <c r="AD143" s="138"/>
      <c r="AE143" s="143"/>
      <c r="AF143" s="138"/>
      <c r="AG143" s="138"/>
      <c r="AH143" s="138"/>
      <c r="AI143" s="138"/>
      <c r="AJ143" s="143"/>
      <c r="AK143" s="138"/>
      <c r="AL143" s="138"/>
      <c r="AM143" s="138"/>
      <c r="AN143" s="138"/>
      <c r="AO143" s="143"/>
      <c r="AP143" s="138"/>
      <c r="AQ143" s="138"/>
      <c r="AR143" s="138"/>
      <c r="AS143" s="138"/>
      <c r="AT143" s="143"/>
      <c r="AU143" s="138"/>
      <c r="AV143" s="138"/>
      <c r="AW143" s="138"/>
      <c r="AX143" s="138"/>
      <c r="AY143" s="143"/>
      <c r="AZ143" s="139"/>
      <c r="BA143" s="139"/>
      <c r="BB143" s="139"/>
      <c r="BC143" s="139"/>
      <c r="BD143" s="143"/>
    </row>
    <row r="144" spans="1:56" s="103" customFormat="1" x14ac:dyDescent="0.25">
      <c r="A144" s="138"/>
      <c r="B144" s="138"/>
      <c r="C144" s="138"/>
      <c r="D144" s="138"/>
      <c r="E144" s="142"/>
      <c r="F144" s="143"/>
      <c r="G144" s="138"/>
      <c r="H144" s="138"/>
      <c r="I144" s="138"/>
      <c r="J144" s="138"/>
      <c r="K144" s="143"/>
      <c r="L144" s="138"/>
      <c r="M144" s="138"/>
      <c r="N144" s="142"/>
      <c r="O144" s="142"/>
      <c r="P144" s="143"/>
      <c r="Q144" s="138"/>
      <c r="R144" s="138"/>
      <c r="S144" s="138"/>
      <c r="T144" s="138"/>
      <c r="U144" s="143"/>
      <c r="V144" s="138"/>
      <c r="W144" s="138"/>
      <c r="X144" s="138"/>
      <c r="Y144" s="138"/>
      <c r="Z144" s="143"/>
      <c r="AA144" s="138"/>
      <c r="AB144" s="138"/>
      <c r="AC144" s="138"/>
      <c r="AD144" s="138"/>
      <c r="AE144" s="143"/>
      <c r="AF144" s="138"/>
      <c r="AG144" s="138"/>
      <c r="AH144" s="138"/>
      <c r="AI144" s="138"/>
      <c r="AJ144" s="143"/>
      <c r="AK144" s="138"/>
      <c r="AL144" s="138"/>
      <c r="AM144" s="138"/>
      <c r="AN144" s="138"/>
      <c r="AO144" s="143"/>
      <c r="AP144" s="138"/>
      <c r="AQ144" s="138"/>
      <c r="AR144" s="138"/>
      <c r="AS144" s="138"/>
      <c r="AT144" s="143"/>
      <c r="AU144" s="138"/>
      <c r="AV144" s="138"/>
      <c r="AW144" s="138"/>
      <c r="AX144" s="138"/>
      <c r="AY144" s="143"/>
      <c r="AZ144" s="139"/>
      <c r="BA144" s="139"/>
      <c r="BB144" s="139"/>
      <c r="BC144" s="139"/>
      <c r="BD144" s="143"/>
    </row>
    <row r="145" spans="1:56" s="103" customFormat="1" x14ac:dyDescent="0.25">
      <c r="A145" s="138"/>
      <c r="B145" s="138"/>
      <c r="C145" s="138"/>
      <c r="D145" s="138"/>
      <c r="E145" s="142"/>
      <c r="F145" s="143"/>
      <c r="G145" s="138"/>
      <c r="H145" s="138"/>
      <c r="I145" s="138"/>
      <c r="J145" s="138"/>
      <c r="K145" s="143"/>
      <c r="L145" s="138"/>
      <c r="M145" s="138"/>
      <c r="N145" s="142"/>
      <c r="O145" s="142"/>
      <c r="P145" s="143"/>
      <c r="Q145" s="138"/>
      <c r="R145" s="138"/>
      <c r="S145" s="138"/>
      <c r="T145" s="138"/>
      <c r="U145" s="143"/>
      <c r="V145" s="138"/>
      <c r="W145" s="138"/>
      <c r="X145" s="138"/>
      <c r="Y145" s="138"/>
      <c r="Z145" s="143"/>
      <c r="AA145" s="138"/>
      <c r="AB145" s="138"/>
      <c r="AC145" s="138"/>
      <c r="AD145" s="138"/>
      <c r="AE145" s="143"/>
      <c r="AF145" s="138"/>
      <c r="AG145" s="138"/>
      <c r="AH145" s="138"/>
      <c r="AI145" s="138"/>
      <c r="AJ145" s="143"/>
      <c r="AK145" s="138"/>
      <c r="AL145" s="138"/>
      <c r="AM145" s="138"/>
      <c r="AN145" s="138"/>
      <c r="AO145" s="143"/>
      <c r="AP145" s="138"/>
      <c r="AQ145" s="138"/>
      <c r="AR145" s="138"/>
      <c r="AS145" s="138"/>
      <c r="AT145" s="143"/>
      <c r="AU145" s="138"/>
      <c r="AV145" s="138"/>
      <c r="AW145" s="138"/>
      <c r="AX145" s="138"/>
      <c r="AY145" s="143"/>
      <c r="AZ145" s="139"/>
      <c r="BA145" s="139"/>
      <c r="BB145" s="139"/>
      <c r="BC145" s="139"/>
      <c r="BD145" s="143"/>
    </row>
    <row r="146" spans="1:56" s="103" customFormat="1" x14ac:dyDescent="0.25">
      <c r="A146" s="138"/>
      <c r="B146" s="138"/>
      <c r="C146" s="138"/>
      <c r="D146" s="138"/>
      <c r="E146" s="142"/>
      <c r="F146" s="143"/>
      <c r="G146" s="138"/>
      <c r="H146" s="138"/>
      <c r="I146" s="138"/>
      <c r="J146" s="138"/>
      <c r="K146" s="143"/>
      <c r="L146" s="138"/>
      <c r="M146" s="138"/>
      <c r="N146" s="142"/>
      <c r="O146" s="142"/>
      <c r="P146" s="143"/>
      <c r="Q146" s="138"/>
      <c r="R146" s="138"/>
      <c r="S146" s="138"/>
      <c r="T146" s="138"/>
      <c r="U146" s="143"/>
      <c r="V146" s="138"/>
      <c r="W146" s="138"/>
      <c r="X146" s="138"/>
      <c r="Y146" s="138"/>
      <c r="Z146" s="143"/>
      <c r="AA146" s="138"/>
      <c r="AB146" s="138"/>
      <c r="AC146" s="138"/>
      <c r="AD146" s="138"/>
      <c r="AE146" s="143"/>
      <c r="AF146" s="138"/>
      <c r="AG146" s="138"/>
      <c r="AH146" s="138"/>
      <c r="AI146" s="138"/>
      <c r="AJ146" s="143"/>
      <c r="AK146" s="138"/>
      <c r="AL146" s="138"/>
      <c r="AM146" s="138"/>
      <c r="AN146" s="138"/>
      <c r="AO146" s="143"/>
      <c r="AP146" s="138"/>
      <c r="AQ146" s="138"/>
      <c r="AR146" s="138"/>
      <c r="AS146" s="138"/>
      <c r="AT146" s="143"/>
      <c r="AU146" s="138"/>
      <c r="AV146" s="138"/>
      <c r="AW146" s="138"/>
      <c r="AX146" s="138"/>
      <c r="AY146" s="143"/>
      <c r="AZ146" s="139"/>
      <c r="BA146" s="139"/>
      <c r="BB146" s="139"/>
      <c r="BC146" s="139"/>
      <c r="BD146" s="143"/>
    </row>
    <row r="147" spans="1:56" s="103" customFormat="1" x14ac:dyDescent="0.25">
      <c r="A147" s="138"/>
      <c r="B147" s="138"/>
      <c r="C147" s="138"/>
      <c r="D147" s="138"/>
      <c r="E147" s="142"/>
      <c r="F147" s="143"/>
      <c r="G147" s="138"/>
      <c r="H147" s="138"/>
      <c r="I147" s="138"/>
      <c r="J147" s="138"/>
      <c r="K147" s="143"/>
      <c r="L147" s="138"/>
      <c r="M147" s="138"/>
      <c r="N147" s="142"/>
      <c r="O147" s="142"/>
      <c r="P147" s="143"/>
      <c r="Q147" s="138"/>
      <c r="R147" s="138"/>
      <c r="S147" s="138"/>
      <c r="T147" s="138"/>
      <c r="U147" s="143"/>
      <c r="V147" s="138"/>
      <c r="W147" s="138"/>
      <c r="X147" s="138"/>
      <c r="Y147" s="138"/>
      <c r="Z147" s="143"/>
      <c r="AA147" s="138"/>
      <c r="AB147" s="138"/>
      <c r="AC147" s="138"/>
      <c r="AD147" s="138"/>
      <c r="AE147" s="143"/>
      <c r="AF147" s="138"/>
      <c r="AG147" s="138"/>
      <c r="AH147" s="138"/>
      <c r="AI147" s="138"/>
      <c r="AJ147" s="143"/>
      <c r="AK147" s="138"/>
      <c r="AL147" s="138"/>
      <c r="AM147" s="138"/>
      <c r="AN147" s="138"/>
      <c r="AO147" s="143"/>
      <c r="AP147" s="138"/>
      <c r="AQ147" s="138"/>
      <c r="AR147" s="138"/>
      <c r="AS147" s="138"/>
      <c r="AT147" s="143"/>
      <c r="AU147" s="138"/>
      <c r="AV147" s="138"/>
      <c r="AW147" s="138"/>
      <c r="AX147" s="138"/>
      <c r="AY147" s="143"/>
      <c r="AZ147" s="139"/>
      <c r="BA147" s="139"/>
      <c r="BB147" s="139"/>
      <c r="BC147" s="139"/>
      <c r="BD147" s="143"/>
    </row>
    <row r="148" spans="1:56" s="103" customFormat="1" x14ac:dyDescent="0.25">
      <c r="A148" s="138"/>
      <c r="B148" s="138"/>
      <c r="C148" s="138"/>
      <c r="D148" s="138"/>
      <c r="E148" s="142"/>
      <c r="F148" s="143"/>
      <c r="G148" s="138"/>
      <c r="H148" s="138"/>
      <c r="I148" s="138"/>
      <c r="J148" s="138"/>
      <c r="K148" s="143"/>
      <c r="L148" s="138"/>
      <c r="M148" s="138"/>
      <c r="N148" s="142"/>
      <c r="O148" s="142"/>
      <c r="P148" s="143"/>
      <c r="Q148" s="138"/>
      <c r="R148" s="138"/>
      <c r="S148" s="138"/>
      <c r="T148" s="138"/>
      <c r="U148" s="143"/>
      <c r="V148" s="138"/>
      <c r="W148" s="138"/>
      <c r="X148" s="138"/>
      <c r="Y148" s="138"/>
      <c r="Z148" s="143"/>
      <c r="AA148" s="138"/>
      <c r="AB148" s="138"/>
      <c r="AC148" s="138"/>
      <c r="AD148" s="138"/>
      <c r="AE148" s="143"/>
      <c r="AF148" s="138"/>
      <c r="AG148" s="138"/>
      <c r="AH148" s="138"/>
      <c r="AI148" s="138"/>
      <c r="AJ148" s="143"/>
      <c r="AK148" s="138"/>
      <c r="AL148" s="138"/>
      <c r="AM148" s="138"/>
      <c r="AN148" s="138"/>
      <c r="AO148" s="143"/>
      <c r="AP148" s="138"/>
      <c r="AQ148" s="138"/>
      <c r="AR148" s="138"/>
      <c r="AS148" s="138"/>
      <c r="AT148" s="143"/>
      <c r="AU148" s="138"/>
      <c r="AV148" s="138"/>
      <c r="AW148" s="138"/>
      <c r="AX148" s="138"/>
      <c r="AY148" s="143"/>
      <c r="AZ148" s="139"/>
      <c r="BA148" s="139"/>
      <c r="BB148" s="139"/>
      <c r="BC148" s="139"/>
      <c r="BD148" s="143"/>
    </row>
    <row r="149" spans="1:56" s="103" customFormat="1" x14ac:dyDescent="0.25">
      <c r="A149" s="138"/>
      <c r="B149" s="138"/>
      <c r="C149" s="138"/>
      <c r="D149" s="138"/>
      <c r="E149" s="142"/>
      <c r="F149" s="143"/>
      <c r="G149" s="138"/>
      <c r="H149" s="138"/>
      <c r="I149" s="138"/>
      <c r="J149" s="138"/>
      <c r="K149" s="143"/>
      <c r="L149" s="138"/>
      <c r="M149" s="138"/>
      <c r="N149" s="142"/>
      <c r="O149" s="142"/>
      <c r="P149" s="143"/>
      <c r="Q149" s="138"/>
      <c r="R149" s="138"/>
      <c r="S149" s="138"/>
      <c r="T149" s="138"/>
      <c r="U149" s="143"/>
      <c r="V149" s="138"/>
      <c r="W149" s="138"/>
      <c r="X149" s="138"/>
      <c r="Y149" s="138"/>
      <c r="Z149" s="143"/>
      <c r="AA149" s="138"/>
      <c r="AB149" s="138"/>
      <c r="AC149" s="138"/>
      <c r="AD149" s="138"/>
      <c r="AE149" s="143"/>
      <c r="AF149" s="138"/>
      <c r="AG149" s="138"/>
      <c r="AH149" s="138"/>
      <c r="AI149" s="138"/>
      <c r="AJ149" s="143"/>
      <c r="AK149" s="138"/>
      <c r="AL149" s="138"/>
      <c r="AM149" s="138"/>
      <c r="AN149" s="138"/>
      <c r="AO149" s="143"/>
      <c r="AP149" s="138"/>
      <c r="AQ149" s="138"/>
      <c r="AR149" s="138"/>
      <c r="AS149" s="138"/>
      <c r="AT149" s="143"/>
      <c r="AU149" s="138"/>
      <c r="AV149" s="138"/>
      <c r="AW149" s="138"/>
      <c r="AX149" s="138"/>
      <c r="AY149" s="143"/>
      <c r="AZ149" s="139"/>
      <c r="BA149" s="139"/>
      <c r="BB149" s="139"/>
      <c r="BC149" s="139"/>
      <c r="BD149" s="143"/>
    </row>
    <row r="150" spans="1:56" s="103" customFormat="1" x14ac:dyDescent="0.25">
      <c r="A150" s="138"/>
      <c r="B150" s="138"/>
      <c r="C150" s="138"/>
      <c r="D150" s="138"/>
      <c r="E150" s="142"/>
      <c r="F150" s="143"/>
      <c r="G150" s="138"/>
      <c r="H150" s="138"/>
      <c r="I150" s="138"/>
      <c r="J150" s="138"/>
      <c r="K150" s="143"/>
      <c r="L150" s="138"/>
      <c r="M150" s="138"/>
      <c r="N150" s="142"/>
      <c r="O150" s="142"/>
      <c r="P150" s="143"/>
      <c r="Q150" s="138"/>
      <c r="R150" s="138"/>
      <c r="S150" s="138"/>
      <c r="T150" s="138"/>
      <c r="U150" s="143"/>
      <c r="V150" s="138"/>
      <c r="W150" s="138"/>
      <c r="X150" s="138"/>
      <c r="Y150" s="138"/>
      <c r="Z150" s="143"/>
      <c r="AA150" s="138"/>
      <c r="AB150" s="138"/>
      <c r="AC150" s="138"/>
      <c r="AD150" s="138"/>
      <c r="AE150" s="143"/>
      <c r="AF150" s="138"/>
      <c r="AG150" s="138"/>
      <c r="AH150" s="138"/>
      <c r="AI150" s="138"/>
      <c r="AJ150" s="143"/>
      <c r="AK150" s="138"/>
      <c r="AL150" s="138"/>
      <c r="AM150" s="138"/>
      <c r="AN150" s="138"/>
      <c r="AO150" s="143"/>
      <c r="AP150" s="138"/>
      <c r="AQ150" s="138"/>
      <c r="AR150" s="138"/>
      <c r="AS150" s="138"/>
      <c r="AT150" s="143"/>
      <c r="AU150" s="138"/>
      <c r="AV150" s="138"/>
      <c r="AW150" s="138"/>
      <c r="AX150" s="138"/>
      <c r="AY150" s="143"/>
      <c r="AZ150" s="139"/>
      <c r="BA150" s="139"/>
      <c r="BB150" s="139"/>
      <c r="BC150" s="139"/>
      <c r="BD150" s="143"/>
    </row>
    <row r="151" spans="1:56" s="103" customFormat="1" x14ac:dyDescent="0.25">
      <c r="A151" s="138"/>
      <c r="B151" s="138"/>
      <c r="C151" s="138"/>
      <c r="D151" s="138"/>
      <c r="E151" s="142"/>
      <c r="F151" s="143"/>
      <c r="G151" s="138"/>
      <c r="H151" s="138"/>
      <c r="I151" s="138"/>
      <c r="J151" s="138"/>
      <c r="K151" s="143"/>
      <c r="L151" s="138"/>
      <c r="M151" s="138"/>
      <c r="N151" s="142"/>
      <c r="O151" s="142"/>
      <c r="P151" s="143"/>
      <c r="Q151" s="138"/>
      <c r="R151" s="138"/>
      <c r="S151" s="138"/>
      <c r="T151" s="138"/>
      <c r="U151" s="143"/>
      <c r="V151" s="138"/>
      <c r="W151" s="138"/>
      <c r="X151" s="138"/>
      <c r="Y151" s="138"/>
      <c r="Z151" s="143"/>
      <c r="AA151" s="138"/>
      <c r="AB151" s="138"/>
      <c r="AC151" s="138"/>
      <c r="AD151" s="138"/>
      <c r="AE151" s="143"/>
      <c r="AF151" s="138"/>
      <c r="AG151" s="138"/>
      <c r="AH151" s="138"/>
      <c r="AI151" s="138"/>
      <c r="AJ151" s="143"/>
      <c r="AK151" s="138"/>
      <c r="AL151" s="138"/>
      <c r="AM151" s="138"/>
      <c r="AN151" s="138"/>
      <c r="AO151" s="143"/>
      <c r="AP151" s="138"/>
      <c r="AQ151" s="138"/>
      <c r="AR151" s="138"/>
      <c r="AS151" s="138"/>
      <c r="AT151" s="143"/>
      <c r="AU151" s="138"/>
      <c r="AV151" s="138"/>
      <c r="AW151" s="138"/>
      <c r="AX151" s="138"/>
      <c r="AY151" s="143"/>
      <c r="AZ151" s="139"/>
      <c r="BA151" s="139"/>
      <c r="BB151" s="139"/>
      <c r="BC151" s="139"/>
      <c r="BD151" s="143"/>
    </row>
    <row r="152" spans="1:56" s="103" customFormat="1" x14ac:dyDescent="0.25">
      <c r="A152" s="138"/>
      <c r="B152" s="138"/>
      <c r="C152" s="138"/>
      <c r="D152" s="138"/>
      <c r="E152" s="142"/>
      <c r="F152" s="143"/>
      <c r="G152" s="138"/>
      <c r="H152" s="138"/>
      <c r="I152" s="138"/>
      <c r="J152" s="138"/>
      <c r="K152" s="143"/>
      <c r="L152" s="138"/>
      <c r="M152" s="138"/>
      <c r="N152" s="142"/>
      <c r="O152" s="142"/>
      <c r="P152" s="143"/>
      <c r="Q152" s="138"/>
      <c r="R152" s="138"/>
      <c r="S152" s="138"/>
      <c r="T152" s="138"/>
      <c r="U152" s="143"/>
      <c r="V152" s="138"/>
      <c r="W152" s="138"/>
      <c r="X152" s="138"/>
      <c r="Y152" s="138"/>
      <c r="Z152" s="143"/>
      <c r="AA152" s="138"/>
      <c r="AB152" s="138"/>
      <c r="AC152" s="138"/>
      <c r="AD152" s="138"/>
      <c r="AE152" s="143"/>
      <c r="AF152" s="138"/>
      <c r="AG152" s="138"/>
      <c r="AH152" s="138"/>
      <c r="AI152" s="138"/>
      <c r="AJ152" s="143"/>
      <c r="AK152" s="138"/>
      <c r="AL152" s="138"/>
      <c r="AM152" s="138"/>
      <c r="AN152" s="138"/>
      <c r="AO152" s="143"/>
      <c r="AP152" s="138"/>
      <c r="AQ152" s="138"/>
      <c r="AR152" s="138"/>
      <c r="AS152" s="138"/>
      <c r="AT152" s="143"/>
      <c r="AU152" s="138"/>
      <c r="AV152" s="138"/>
      <c r="AW152" s="138"/>
      <c r="AX152" s="138"/>
      <c r="AY152" s="143"/>
      <c r="AZ152" s="139"/>
      <c r="BA152" s="139"/>
      <c r="BB152" s="139"/>
      <c r="BC152" s="139"/>
      <c r="BD152" s="143"/>
    </row>
    <row r="153" spans="1:56" s="103" customFormat="1" x14ac:dyDescent="0.25">
      <c r="A153" s="138"/>
      <c r="B153" s="138"/>
      <c r="C153" s="138"/>
      <c r="D153" s="138"/>
      <c r="E153" s="142"/>
      <c r="F153" s="143"/>
      <c r="G153" s="138"/>
      <c r="H153" s="138"/>
      <c r="I153" s="138"/>
      <c r="J153" s="138"/>
      <c r="K153" s="143"/>
      <c r="L153" s="138"/>
      <c r="M153" s="138"/>
      <c r="N153" s="142"/>
      <c r="O153" s="142"/>
      <c r="P153" s="143"/>
      <c r="Q153" s="138"/>
      <c r="R153" s="138"/>
      <c r="S153" s="138"/>
      <c r="T153" s="138"/>
      <c r="U153" s="143"/>
      <c r="V153" s="138"/>
      <c r="W153" s="138"/>
      <c r="X153" s="138"/>
      <c r="Y153" s="138"/>
      <c r="Z153" s="143"/>
      <c r="AA153" s="138"/>
      <c r="AB153" s="138"/>
      <c r="AC153" s="138"/>
      <c r="AD153" s="138"/>
      <c r="AE153" s="143"/>
      <c r="AF153" s="138"/>
      <c r="AG153" s="138"/>
      <c r="AH153" s="138"/>
      <c r="AI153" s="138"/>
      <c r="AJ153" s="143"/>
      <c r="AK153" s="138"/>
      <c r="AL153" s="138"/>
      <c r="AM153" s="138"/>
      <c r="AN153" s="138"/>
      <c r="AO153" s="143"/>
      <c r="AP153" s="138"/>
      <c r="AQ153" s="138"/>
      <c r="AR153" s="138"/>
      <c r="AS153" s="138"/>
      <c r="AT153" s="143"/>
      <c r="AU153" s="138"/>
      <c r="AV153" s="138"/>
      <c r="AW153" s="138"/>
      <c r="AX153" s="138"/>
      <c r="AY153" s="143"/>
      <c r="AZ153" s="139"/>
      <c r="BA153" s="139"/>
      <c r="BB153" s="139"/>
      <c r="BC153" s="139"/>
      <c r="BD153" s="143"/>
    </row>
    <row r="154" spans="1:56" s="103" customFormat="1" x14ac:dyDescent="0.25">
      <c r="A154" s="138"/>
      <c r="B154" s="138"/>
      <c r="C154" s="138"/>
      <c r="D154" s="138"/>
      <c r="E154" s="142"/>
      <c r="F154" s="143"/>
      <c r="G154" s="138"/>
      <c r="H154" s="138"/>
      <c r="I154" s="138"/>
      <c r="J154" s="138"/>
      <c r="K154" s="143"/>
      <c r="L154" s="138"/>
      <c r="M154" s="138"/>
      <c r="N154" s="142"/>
      <c r="O154" s="142"/>
      <c r="P154" s="143"/>
      <c r="Q154" s="138"/>
      <c r="R154" s="138"/>
      <c r="S154" s="138"/>
      <c r="T154" s="138"/>
      <c r="U154" s="143"/>
      <c r="V154" s="138"/>
      <c r="W154" s="138"/>
      <c r="X154" s="138"/>
      <c r="Y154" s="138"/>
      <c r="Z154" s="143"/>
      <c r="AA154" s="138"/>
      <c r="AB154" s="138"/>
      <c r="AC154" s="138"/>
      <c r="AD154" s="138"/>
      <c r="AE154" s="143"/>
      <c r="AF154" s="138"/>
      <c r="AG154" s="138"/>
      <c r="AH154" s="138"/>
      <c r="AI154" s="138"/>
      <c r="AJ154" s="143"/>
      <c r="AK154" s="138"/>
      <c r="AL154" s="138"/>
      <c r="AM154" s="138"/>
      <c r="AN154" s="138"/>
      <c r="AO154" s="143"/>
      <c r="AP154" s="138"/>
      <c r="AQ154" s="138"/>
      <c r="AR154" s="138"/>
      <c r="AS154" s="138"/>
      <c r="AT154" s="143"/>
      <c r="AU154" s="138"/>
      <c r="AV154" s="138"/>
      <c r="AW154" s="138"/>
      <c r="AX154" s="138"/>
      <c r="AY154" s="143"/>
      <c r="AZ154" s="139"/>
      <c r="BA154" s="139"/>
      <c r="BB154" s="139"/>
      <c r="BC154" s="139"/>
      <c r="BD154" s="143"/>
    </row>
    <row r="155" spans="1:56" s="103" customFormat="1" x14ac:dyDescent="0.25">
      <c r="A155" s="138"/>
      <c r="B155" s="138"/>
      <c r="C155" s="138"/>
      <c r="D155" s="138"/>
      <c r="E155" s="142"/>
      <c r="F155" s="143"/>
      <c r="G155" s="138"/>
      <c r="H155" s="138"/>
      <c r="I155" s="138"/>
      <c r="J155" s="138"/>
      <c r="K155" s="143"/>
      <c r="L155" s="138"/>
      <c r="M155" s="138"/>
      <c r="N155" s="142"/>
      <c r="O155" s="142"/>
      <c r="P155" s="143"/>
      <c r="Q155" s="138"/>
      <c r="R155" s="138"/>
      <c r="S155" s="138"/>
      <c r="T155" s="138"/>
      <c r="U155" s="143"/>
      <c r="V155" s="138"/>
      <c r="W155" s="138"/>
      <c r="X155" s="138"/>
      <c r="Y155" s="138"/>
      <c r="Z155" s="143"/>
      <c r="AA155" s="138"/>
      <c r="AB155" s="138"/>
      <c r="AC155" s="138"/>
      <c r="AD155" s="138"/>
      <c r="AE155" s="143"/>
      <c r="AF155" s="138"/>
      <c r="AG155" s="138"/>
      <c r="AH155" s="138"/>
      <c r="AI155" s="138"/>
      <c r="AJ155" s="143"/>
      <c r="AK155" s="138"/>
      <c r="AL155" s="138"/>
      <c r="AM155" s="138"/>
      <c r="AN155" s="138"/>
      <c r="AO155" s="143"/>
      <c r="AP155" s="138"/>
      <c r="AQ155" s="138"/>
      <c r="AR155" s="138"/>
      <c r="AS155" s="138"/>
      <c r="AT155" s="143"/>
      <c r="AU155" s="138"/>
      <c r="AV155" s="138"/>
      <c r="AW155" s="138"/>
      <c r="AX155" s="138"/>
      <c r="AY155" s="143"/>
      <c r="AZ155" s="139"/>
      <c r="BA155" s="139"/>
      <c r="BB155" s="139"/>
      <c r="BC155" s="139"/>
      <c r="BD155" s="143"/>
    </row>
    <row r="156" spans="1:56" s="103" customFormat="1" x14ac:dyDescent="0.25">
      <c r="A156" s="138"/>
      <c r="B156" s="138"/>
      <c r="C156" s="138"/>
      <c r="D156" s="138"/>
      <c r="E156" s="142"/>
      <c r="F156" s="143"/>
      <c r="G156" s="138"/>
      <c r="H156" s="138"/>
      <c r="I156" s="138"/>
      <c r="J156" s="138"/>
      <c r="K156" s="143"/>
      <c r="L156" s="138"/>
      <c r="M156" s="138"/>
      <c r="N156" s="142"/>
      <c r="O156" s="142"/>
      <c r="P156" s="143"/>
      <c r="Q156" s="138"/>
      <c r="R156" s="138"/>
      <c r="S156" s="138"/>
      <c r="T156" s="138"/>
      <c r="U156" s="143"/>
      <c r="V156" s="138"/>
      <c r="W156" s="138"/>
      <c r="X156" s="138"/>
      <c r="Y156" s="138"/>
      <c r="Z156" s="143"/>
      <c r="AA156" s="138"/>
      <c r="AB156" s="138"/>
      <c r="AC156" s="138"/>
      <c r="AD156" s="138"/>
      <c r="AE156" s="143"/>
      <c r="AF156" s="138"/>
      <c r="AG156" s="138"/>
      <c r="AH156" s="138"/>
      <c r="AI156" s="138"/>
      <c r="AJ156" s="143"/>
      <c r="AK156" s="138"/>
      <c r="AL156" s="138"/>
      <c r="AM156" s="138"/>
      <c r="AN156" s="138"/>
      <c r="AO156" s="143"/>
      <c r="AP156" s="138"/>
      <c r="AQ156" s="138"/>
      <c r="AR156" s="138"/>
      <c r="AS156" s="138"/>
      <c r="AT156" s="143"/>
      <c r="AU156" s="138"/>
      <c r="AV156" s="138"/>
      <c r="AW156" s="138"/>
      <c r="AX156" s="138"/>
      <c r="AY156" s="143"/>
      <c r="AZ156" s="139"/>
      <c r="BA156" s="139"/>
      <c r="BB156" s="139"/>
      <c r="BC156" s="139"/>
      <c r="BD156" s="143"/>
    </row>
    <row r="157" spans="1:56" s="103" customFormat="1" x14ac:dyDescent="0.25">
      <c r="A157" s="138"/>
      <c r="B157" s="138"/>
      <c r="C157" s="138"/>
      <c r="D157" s="138"/>
      <c r="E157" s="142"/>
      <c r="F157" s="143"/>
      <c r="G157" s="138"/>
      <c r="H157" s="138"/>
      <c r="I157" s="138"/>
      <c r="J157" s="138"/>
      <c r="K157" s="143"/>
      <c r="L157" s="138"/>
      <c r="M157" s="138"/>
      <c r="N157" s="142"/>
      <c r="O157" s="142"/>
      <c r="P157" s="143"/>
      <c r="Q157" s="138"/>
      <c r="R157" s="138"/>
      <c r="S157" s="138"/>
      <c r="T157" s="138"/>
      <c r="U157" s="143"/>
      <c r="V157" s="138"/>
      <c r="W157" s="138"/>
      <c r="X157" s="138"/>
      <c r="Y157" s="138"/>
      <c r="Z157" s="143"/>
      <c r="AA157" s="138"/>
      <c r="AB157" s="138"/>
      <c r="AC157" s="138"/>
      <c r="AD157" s="138"/>
      <c r="AE157" s="143"/>
      <c r="AF157" s="138"/>
      <c r="AG157" s="138"/>
      <c r="AH157" s="138"/>
      <c r="AI157" s="138"/>
      <c r="AJ157" s="143"/>
      <c r="AK157" s="138"/>
      <c r="AL157" s="138"/>
      <c r="AM157" s="138"/>
      <c r="AN157" s="138"/>
      <c r="AO157" s="143"/>
      <c r="AP157" s="138"/>
      <c r="AQ157" s="138"/>
      <c r="AR157" s="138"/>
      <c r="AS157" s="138"/>
      <c r="AT157" s="143"/>
      <c r="AU157" s="138"/>
      <c r="AV157" s="138"/>
      <c r="AW157" s="138"/>
      <c r="AX157" s="138"/>
      <c r="AY157" s="143"/>
      <c r="AZ157" s="139"/>
      <c r="BA157" s="139"/>
      <c r="BB157" s="139"/>
      <c r="BC157" s="139"/>
      <c r="BD157" s="143"/>
    </row>
    <row r="158" spans="1:56" s="103" customFormat="1" x14ac:dyDescent="0.25">
      <c r="A158" s="138"/>
      <c r="B158" s="138"/>
      <c r="C158" s="138"/>
      <c r="D158" s="138"/>
      <c r="E158" s="142"/>
      <c r="F158" s="143"/>
      <c r="G158" s="138"/>
      <c r="H158" s="138"/>
      <c r="I158" s="138"/>
      <c r="J158" s="138"/>
      <c r="K158" s="143"/>
      <c r="L158" s="138"/>
      <c r="M158" s="138"/>
      <c r="N158" s="142"/>
      <c r="O158" s="142"/>
      <c r="P158" s="143"/>
      <c r="Q158" s="138"/>
      <c r="R158" s="138"/>
      <c r="S158" s="138"/>
      <c r="T158" s="138"/>
      <c r="U158" s="143"/>
      <c r="V158" s="138"/>
      <c r="W158" s="138"/>
      <c r="X158" s="138"/>
      <c r="Y158" s="138"/>
      <c r="Z158" s="143"/>
      <c r="AA158" s="138"/>
      <c r="AB158" s="138"/>
      <c r="AC158" s="138"/>
      <c r="AD158" s="138"/>
      <c r="AE158" s="143"/>
      <c r="AF158" s="138"/>
      <c r="AG158" s="138"/>
      <c r="AH158" s="138"/>
      <c r="AI158" s="138"/>
      <c r="AJ158" s="143"/>
      <c r="AK158" s="138"/>
      <c r="AL158" s="138"/>
      <c r="AM158" s="138"/>
      <c r="AN158" s="138"/>
      <c r="AO158" s="143"/>
      <c r="AP158" s="138"/>
      <c r="AQ158" s="138"/>
      <c r="AR158" s="138"/>
      <c r="AS158" s="138"/>
      <c r="AT158" s="143"/>
      <c r="AU158" s="138"/>
      <c r="AV158" s="138"/>
      <c r="AW158" s="138"/>
      <c r="AX158" s="138"/>
      <c r="AY158" s="143"/>
      <c r="AZ158" s="139"/>
      <c r="BA158" s="139"/>
      <c r="BB158" s="139"/>
      <c r="BC158" s="139"/>
      <c r="BD158" s="143"/>
    </row>
    <row r="159" spans="1:56" s="103" customFormat="1" x14ac:dyDescent="0.25">
      <c r="A159" s="138"/>
      <c r="B159" s="138"/>
      <c r="C159" s="138"/>
      <c r="D159" s="138"/>
      <c r="E159" s="142"/>
      <c r="F159" s="143"/>
      <c r="G159" s="138"/>
      <c r="H159" s="138"/>
      <c r="I159" s="138"/>
      <c r="J159" s="138"/>
      <c r="K159" s="143"/>
      <c r="L159" s="138"/>
      <c r="M159" s="138"/>
      <c r="N159" s="142"/>
      <c r="O159" s="142"/>
      <c r="P159" s="143"/>
      <c r="Q159" s="138"/>
      <c r="R159" s="138"/>
      <c r="S159" s="138"/>
      <c r="T159" s="138"/>
      <c r="U159" s="143"/>
      <c r="V159" s="138"/>
      <c r="W159" s="138"/>
      <c r="X159" s="138"/>
      <c r="Y159" s="138"/>
      <c r="Z159" s="143"/>
      <c r="AA159" s="138"/>
      <c r="AB159" s="138"/>
      <c r="AC159" s="138"/>
      <c r="AD159" s="138"/>
      <c r="AE159" s="143"/>
      <c r="AF159" s="138"/>
      <c r="AG159" s="138"/>
      <c r="AH159" s="138"/>
      <c r="AI159" s="138"/>
      <c r="AJ159" s="143"/>
      <c r="AK159" s="138"/>
      <c r="AL159" s="138"/>
      <c r="AM159" s="138"/>
      <c r="AN159" s="138"/>
      <c r="AO159" s="143"/>
      <c r="AP159" s="138"/>
      <c r="AQ159" s="138"/>
      <c r="AR159" s="138"/>
      <c r="AS159" s="138"/>
      <c r="AT159" s="143"/>
      <c r="AU159" s="138"/>
      <c r="AV159" s="138"/>
      <c r="AW159" s="138"/>
      <c r="AX159" s="138"/>
      <c r="AY159" s="143"/>
      <c r="AZ159" s="139"/>
      <c r="BA159" s="139"/>
      <c r="BB159" s="139"/>
      <c r="BC159" s="139"/>
      <c r="BD159" s="143"/>
    </row>
    <row r="160" spans="1:56" s="103" customFormat="1" x14ac:dyDescent="0.25">
      <c r="A160" s="138"/>
      <c r="B160" s="138"/>
      <c r="C160" s="138"/>
      <c r="D160" s="138"/>
      <c r="E160" s="142"/>
      <c r="F160" s="143"/>
      <c r="G160" s="138"/>
      <c r="H160" s="138"/>
      <c r="I160" s="138"/>
      <c r="J160" s="138"/>
      <c r="K160" s="143"/>
      <c r="L160" s="138"/>
      <c r="M160" s="138"/>
      <c r="N160" s="142"/>
      <c r="O160" s="142"/>
      <c r="P160" s="143"/>
      <c r="Q160" s="138"/>
      <c r="R160" s="138"/>
      <c r="S160" s="138"/>
      <c r="T160" s="138"/>
      <c r="U160" s="143"/>
      <c r="V160" s="138"/>
      <c r="W160" s="138"/>
      <c r="X160" s="138"/>
      <c r="Y160" s="138"/>
      <c r="Z160" s="143"/>
      <c r="AA160" s="138"/>
      <c r="AB160" s="138"/>
      <c r="AC160" s="138"/>
      <c r="AD160" s="138"/>
      <c r="AE160" s="143"/>
      <c r="AF160" s="138"/>
      <c r="AG160" s="138"/>
      <c r="AH160" s="138"/>
      <c r="AI160" s="138"/>
      <c r="AJ160" s="143"/>
      <c r="AK160" s="138"/>
      <c r="AL160" s="138"/>
      <c r="AM160" s="138"/>
      <c r="AN160" s="138"/>
      <c r="AO160" s="143"/>
      <c r="AP160" s="138"/>
      <c r="AQ160" s="138"/>
      <c r="AR160" s="138"/>
      <c r="AS160" s="138"/>
      <c r="AT160" s="143"/>
      <c r="AU160" s="138"/>
      <c r="AV160" s="138"/>
      <c r="AW160" s="138"/>
      <c r="AX160" s="138"/>
      <c r="AY160" s="143"/>
      <c r="AZ160" s="139"/>
      <c r="BA160" s="139"/>
      <c r="BB160" s="139"/>
      <c r="BC160" s="139"/>
      <c r="BD160" s="143"/>
    </row>
    <row r="161" spans="1:56" s="103" customFormat="1" x14ac:dyDescent="0.25">
      <c r="A161" s="138"/>
      <c r="B161" s="138"/>
      <c r="C161" s="138"/>
      <c r="D161" s="138"/>
      <c r="E161" s="142"/>
      <c r="F161" s="143"/>
      <c r="G161" s="138"/>
      <c r="H161" s="138"/>
      <c r="I161" s="138"/>
      <c r="J161" s="138"/>
      <c r="K161" s="143"/>
      <c r="L161" s="138"/>
      <c r="M161" s="138"/>
      <c r="N161" s="142"/>
      <c r="O161" s="142"/>
      <c r="P161" s="143"/>
      <c r="Q161" s="138"/>
      <c r="R161" s="138"/>
      <c r="S161" s="138"/>
      <c r="T161" s="138"/>
      <c r="U161" s="143"/>
      <c r="V161" s="138"/>
      <c r="W161" s="138"/>
      <c r="X161" s="138"/>
      <c r="Y161" s="138"/>
      <c r="Z161" s="143"/>
      <c r="AA161" s="138"/>
      <c r="AB161" s="138"/>
      <c r="AC161" s="138"/>
      <c r="AD161" s="138"/>
      <c r="AE161" s="143"/>
      <c r="AF161" s="138"/>
      <c r="AG161" s="138"/>
      <c r="AH161" s="138"/>
      <c r="AI161" s="138"/>
      <c r="AJ161" s="143"/>
      <c r="AK161" s="138"/>
      <c r="AL161" s="138"/>
      <c r="AM161" s="138"/>
      <c r="AN161" s="138"/>
      <c r="AO161" s="143"/>
      <c r="AP161" s="138"/>
      <c r="AQ161" s="138"/>
      <c r="AR161" s="138"/>
      <c r="AS161" s="138"/>
      <c r="AT161" s="143"/>
      <c r="AU161" s="138"/>
      <c r="AV161" s="138"/>
      <c r="AW161" s="138"/>
      <c r="AX161" s="138"/>
      <c r="AY161" s="143"/>
      <c r="AZ161" s="139"/>
      <c r="BA161" s="139"/>
      <c r="BB161" s="139"/>
      <c r="BC161" s="139"/>
      <c r="BD161" s="143"/>
    </row>
    <row r="162" spans="1:56" s="103" customFormat="1" x14ac:dyDescent="0.25">
      <c r="A162" s="138"/>
      <c r="B162" s="138"/>
      <c r="C162" s="138"/>
      <c r="D162" s="138"/>
      <c r="E162" s="142"/>
      <c r="F162" s="143"/>
      <c r="G162" s="138"/>
      <c r="H162" s="138"/>
      <c r="I162" s="138"/>
      <c r="J162" s="138"/>
      <c r="K162" s="143"/>
      <c r="L162" s="138"/>
      <c r="M162" s="138"/>
      <c r="N162" s="142"/>
      <c r="O162" s="142"/>
      <c r="P162" s="143"/>
      <c r="Q162" s="138"/>
      <c r="R162" s="138"/>
      <c r="S162" s="138"/>
      <c r="T162" s="138"/>
      <c r="U162" s="143"/>
      <c r="V162" s="138"/>
      <c r="W162" s="138"/>
      <c r="X162" s="138"/>
      <c r="Y162" s="138"/>
      <c r="Z162" s="143"/>
      <c r="AA162" s="138"/>
      <c r="AB162" s="138"/>
      <c r="AC162" s="138"/>
      <c r="AD162" s="138"/>
      <c r="AE162" s="143"/>
      <c r="AF162" s="138"/>
      <c r="AG162" s="138"/>
      <c r="AH162" s="138"/>
      <c r="AI162" s="138"/>
      <c r="AJ162" s="143"/>
      <c r="AK162" s="138"/>
      <c r="AL162" s="138"/>
      <c r="AM162" s="138"/>
      <c r="AN162" s="138"/>
      <c r="AO162" s="143"/>
      <c r="AP162" s="138"/>
      <c r="AQ162" s="138"/>
      <c r="AR162" s="138"/>
      <c r="AS162" s="138"/>
      <c r="AT162" s="143"/>
      <c r="AU162" s="138"/>
      <c r="AV162" s="138"/>
      <c r="AW162" s="138"/>
      <c r="AX162" s="138"/>
      <c r="AY162" s="143"/>
      <c r="AZ162" s="139"/>
      <c r="BA162" s="139"/>
      <c r="BB162" s="139"/>
      <c r="BC162" s="139"/>
      <c r="BD162" s="143"/>
    </row>
    <row r="163" spans="1:56" s="103" customFormat="1" x14ac:dyDescent="0.25">
      <c r="A163" s="138"/>
      <c r="B163" s="138"/>
      <c r="C163" s="138"/>
      <c r="D163" s="138"/>
      <c r="E163" s="142"/>
      <c r="F163" s="143"/>
      <c r="G163" s="138"/>
      <c r="H163" s="138"/>
      <c r="I163" s="138"/>
      <c r="J163" s="138"/>
      <c r="K163" s="143"/>
      <c r="L163" s="138"/>
      <c r="M163" s="138"/>
      <c r="N163" s="142"/>
      <c r="O163" s="142"/>
      <c r="P163" s="143"/>
      <c r="Q163" s="138"/>
      <c r="R163" s="138"/>
      <c r="S163" s="138"/>
      <c r="T163" s="138"/>
      <c r="U163" s="143"/>
      <c r="V163" s="138"/>
      <c r="W163" s="138"/>
      <c r="X163" s="138"/>
      <c r="Y163" s="138"/>
      <c r="Z163" s="143"/>
      <c r="AA163" s="138"/>
      <c r="AB163" s="138"/>
      <c r="AC163" s="138"/>
      <c r="AD163" s="138"/>
      <c r="AE163" s="143"/>
      <c r="AF163" s="138"/>
      <c r="AG163" s="138"/>
      <c r="AH163" s="138"/>
      <c r="AI163" s="138"/>
      <c r="AJ163" s="143"/>
      <c r="AK163" s="138"/>
      <c r="AL163" s="138"/>
      <c r="AM163" s="138"/>
      <c r="AN163" s="138"/>
      <c r="AO163" s="143"/>
      <c r="AP163" s="138"/>
      <c r="AQ163" s="138"/>
      <c r="AR163" s="138"/>
      <c r="AS163" s="138"/>
      <c r="AT163" s="143"/>
      <c r="AU163" s="138"/>
      <c r="AV163" s="138"/>
      <c r="AW163" s="138"/>
      <c r="AX163" s="138"/>
      <c r="AY163" s="143"/>
      <c r="AZ163" s="139"/>
      <c r="BA163" s="139"/>
      <c r="BB163" s="139"/>
      <c r="BC163" s="139"/>
      <c r="BD163" s="143"/>
    </row>
    <row r="164" spans="1:56" s="103" customFormat="1" x14ac:dyDescent="0.25">
      <c r="A164" s="138"/>
      <c r="B164" s="138"/>
      <c r="C164" s="138"/>
      <c r="D164" s="138"/>
      <c r="E164" s="142"/>
      <c r="F164" s="143"/>
      <c r="G164" s="138"/>
      <c r="H164" s="138"/>
      <c r="I164" s="138"/>
      <c r="J164" s="138"/>
      <c r="K164" s="143"/>
      <c r="L164" s="138"/>
      <c r="M164" s="138"/>
      <c r="N164" s="142"/>
      <c r="O164" s="142"/>
      <c r="P164" s="143"/>
      <c r="Q164" s="138"/>
      <c r="R164" s="138"/>
      <c r="S164" s="138"/>
      <c r="T164" s="138"/>
      <c r="U164" s="143"/>
      <c r="V164" s="138"/>
      <c r="W164" s="138"/>
      <c r="X164" s="138"/>
      <c r="Y164" s="138"/>
      <c r="Z164" s="143"/>
      <c r="AA164" s="138"/>
      <c r="AB164" s="138"/>
      <c r="AC164" s="138"/>
      <c r="AD164" s="138"/>
      <c r="AE164" s="143"/>
      <c r="AF164" s="138"/>
      <c r="AG164" s="138"/>
      <c r="AH164" s="138"/>
      <c r="AI164" s="138"/>
      <c r="AJ164" s="143"/>
      <c r="AK164" s="138"/>
      <c r="AL164" s="138"/>
      <c r="AM164" s="138"/>
      <c r="AN164" s="138"/>
      <c r="AO164" s="143"/>
      <c r="AP164" s="138"/>
      <c r="AQ164" s="138"/>
      <c r="AR164" s="138"/>
      <c r="AS164" s="138"/>
      <c r="AT164" s="143"/>
      <c r="AU164" s="138"/>
      <c r="AV164" s="138"/>
      <c r="AW164" s="138"/>
      <c r="AX164" s="138"/>
      <c r="AY164" s="143"/>
      <c r="AZ164" s="139"/>
      <c r="BA164" s="139"/>
      <c r="BB164" s="139"/>
      <c r="BC164" s="139"/>
      <c r="BD164" s="143"/>
    </row>
    <row r="165" spans="1:56" s="103" customFormat="1" x14ac:dyDescent="0.25">
      <c r="A165" s="138"/>
      <c r="B165" s="138"/>
      <c r="C165" s="138"/>
      <c r="D165" s="138"/>
      <c r="E165" s="142"/>
      <c r="F165" s="143"/>
      <c r="G165" s="138"/>
      <c r="H165" s="138"/>
      <c r="I165" s="138"/>
      <c r="J165" s="138"/>
      <c r="K165" s="143"/>
      <c r="L165" s="138"/>
      <c r="M165" s="138"/>
      <c r="N165" s="142"/>
      <c r="O165" s="142"/>
      <c r="P165" s="143"/>
      <c r="Q165" s="138"/>
      <c r="R165" s="138"/>
      <c r="S165" s="138"/>
      <c r="T165" s="138"/>
      <c r="U165" s="143"/>
      <c r="V165" s="138"/>
      <c r="W165" s="138"/>
      <c r="X165" s="138"/>
      <c r="Y165" s="138"/>
      <c r="Z165" s="143"/>
      <c r="AA165" s="138"/>
      <c r="AB165" s="138"/>
      <c r="AC165" s="138"/>
      <c r="AD165" s="138"/>
      <c r="AE165" s="143"/>
      <c r="AF165" s="138"/>
      <c r="AG165" s="138"/>
      <c r="AH165" s="138"/>
      <c r="AI165" s="138"/>
      <c r="AJ165" s="143"/>
      <c r="AK165" s="138"/>
      <c r="AL165" s="138"/>
      <c r="AM165" s="138"/>
      <c r="AN165" s="138"/>
      <c r="AO165" s="143"/>
      <c r="AP165" s="138"/>
      <c r="AQ165" s="138"/>
      <c r="AR165" s="138"/>
      <c r="AS165" s="138"/>
      <c r="AT165" s="143"/>
      <c r="AU165" s="138"/>
      <c r="AV165" s="138"/>
      <c r="AW165" s="138"/>
      <c r="AX165" s="138"/>
      <c r="AY165" s="143"/>
      <c r="AZ165" s="139"/>
      <c r="BA165" s="139"/>
      <c r="BB165" s="139"/>
      <c r="BC165" s="139"/>
      <c r="BD165" s="143"/>
    </row>
    <row r="166" spans="1:56" s="103" customFormat="1" x14ac:dyDescent="0.25">
      <c r="A166" s="138"/>
      <c r="B166" s="138"/>
      <c r="C166" s="138"/>
      <c r="D166" s="138"/>
      <c r="E166" s="142"/>
      <c r="F166" s="143"/>
      <c r="G166" s="138"/>
      <c r="H166" s="138"/>
      <c r="I166" s="138"/>
      <c r="J166" s="138"/>
      <c r="K166" s="143"/>
      <c r="L166" s="138"/>
      <c r="M166" s="138"/>
      <c r="N166" s="142"/>
      <c r="O166" s="142"/>
      <c r="P166" s="143"/>
      <c r="Q166" s="138"/>
      <c r="R166" s="138"/>
      <c r="S166" s="138"/>
      <c r="T166" s="138"/>
      <c r="U166" s="143"/>
      <c r="V166" s="138"/>
      <c r="W166" s="138"/>
      <c r="X166" s="138"/>
      <c r="Y166" s="138"/>
      <c r="Z166" s="143"/>
      <c r="AA166" s="138"/>
      <c r="AB166" s="138"/>
      <c r="AC166" s="138"/>
      <c r="AD166" s="138"/>
      <c r="AE166" s="143"/>
      <c r="AF166" s="138"/>
      <c r="AG166" s="138"/>
      <c r="AH166" s="138"/>
      <c r="AI166" s="138"/>
      <c r="AJ166" s="143"/>
      <c r="AK166" s="138"/>
      <c r="AL166" s="138"/>
      <c r="AM166" s="138"/>
      <c r="AN166" s="138"/>
      <c r="AO166" s="143"/>
      <c r="AP166" s="138"/>
      <c r="AQ166" s="138"/>
      <c r="AR166" s="138"/>
      <c r="AS166" s="138"/>
      <c r="AT166" s="143"/>
      <c r="AU166" s="138"/>
      <c r="AV166" s="138"/>
      <c r="AW166" s="138"/>
      <c r="AX166" s="138"/>
      <c r="AY166" s="143"/>
      <c r="AZ166" s="139"/>
      <c r="BA166" s="139"/>
      <c r="BB166" s="139"/>
      <c r="BC166" s="139"/>
      <c r="BD166" s="143"/>
    </row>
    <row r="167" spans="1:56" s="103" customFormat="1" x14ac:dyDescent="0.25">
      <c r="A167" s="138"/>
      <c r="B167" s="138"/>
      <c r="C167" s="138"/>
      <c r="D167" s="138"/>
      <c r="E167" s="142"/>
      <c r="F167" s="143"/>
      <c r="G167" s="138"/>
      <c r="H167" s="138"/>
      <c r="I167" s="138"/>
      <c r="J167" s="138"/>
      <c r="K167" s="143"/>
      <c r="L167" s="138"/>
      <c r="M167" s="138"/>
      <c r="N167" s="142"/>
      <c r="O167" s="142"/>
      <c r="P167" s="143"/>
      <c r="Q167" s="138"/>
      <c r="R167" s="138"/>
      <c r="S167" s="138"/>
      <c r="T167" s="138"/>
      <c r="U167" s="143"/>
      <c r="V167" s="138"/>
      <c r="W167" s="138"/>
      <c r="X167" s="138"/>
      <c r="Y167" s="138"/>
      <c r="Z167" s="143"/>
      <c r="AA167" s="138"/>
      <c r="AB167" s="138"/>
      <c r="AC167" s="138"/>
      <c r="AD167" s="138"/>
      <c r="AE167" s="143"/>
      <c r="AF167" s="138"/>
      <c r="AG167" s="138"/>
      <c r="AH167" s="138"/>
      <c r="AI167" s="138"/>
      <c r="AJ167" s="143"/>
      <c r="AK167" s="138"/>
      <c r="AL167" s="138"/>
      <c r="AM167" s="138"/>
      <c r="AN167" s="138"/>
      <c r="AO167" s="143"/>
      <c r="AP167" s="138"/>
      <c r="AQ167" s="138"/>
      <c r="AR167" s="138"/>
      <c r="AS167" s="138"/>
      <c r="AT167" s="143"/>
      <c r="AU167" s="138"/>
      <c r="AV167" s="138"/>
      <c r="AW167" s="138"/>
      <c r="AX167" s="138"/>
      <c r="AY167" s="143"/>
      <c r="AZ167" s="139"/>
      <c r="BA167" s="139"/>
      <c r="BB167" s="139"/>
      <c r="BC167" s="139"/>
      <c r="BD167" s="143"/>
    </row>
    <row r="168" spans="1:56" s="103" customFormat="1" x14ac:dyDescent="0.25">
      <c r="A168" s="138"/>
      <c r="B168" s="138"/>
      <c r="C168" s="138"/>
      <c r="D168" s="138"/>
      <c r="E168" s="142"/>
      <c r="F168" s="143"/>
      <c r="G168" s="138"/>
      <c r="H168" s="138"/>
      <c r="I168" s="138"/>
      <c r="J168" s="138"/>
      <c r="K168" s="143"/>
      <c r="L168" s="138"/>
      <c r="M168" s="138"/>
      <c r="N168" s="142"/>
      <c r="O168" s="142"/>
      <c r="P168" s="143"/>
      <c r="Q168" s="138"/>
      <c r="R168" s="138"/>
      <c r="S168" s="138"/>
      <c r="T168" s="138"/>
      <c r="U168" s="143"/>
      <c r="V168" s="138"/>
      <c r="W168" s="138"/>
      <c r="X168" s="138"/>
      <c r="Y168" s="138"/>
      <c r="Z168" s="143"/>
      <c r="AA168" s="138"/>
      <c r="AB168" s="138"/>
      <c r="AC168" s="138"/>
      <c r="AD168" s="138"/>
      <c r="AE168" s="143"/>
      <c r="AF168" s="138"/>
      <c r="AG168" s="138"/>
      <c r="AH168" s="138"/>
      <c r="AI168" s="138"/>
      <c r="AJ168" s="143"/>
      <c r="AK168" s="138"/>
      <c r="AL168" s="138"/>
      <c r="AM168" s="138"/>
      <c r="AN168" s="138"/>
      <c r="AO168" s="143"/>
      <c r="AP168" s="138"/>
      <c r="AQ168" s="138"/>
      <c r="AR168" s="138"/>
      <c r="AS168" s="138"/>
      <c r="AT168" s="143"/>
      <c r="AU168" s="138"/>
      <c r="AV168" s="138"/>
      <c r="AW168" s="138"/>
      <c r="AX168" s="138"/>
      <c r="AY168" s="143"/>
      <c r="AZ168" s="139"/>
      <c r="BA168" s="139"/>
      <c r="BB168" s="139"/>
      <c r="BC168" s="139"/>
      <c r="BD168" s="143"/>
    </row>
    <row r="169" spans="1:56" s="103" customFormat="1" x14ac:dyDescent="0.25">
      <c r="A169" s="138"/>
      <c r="B169" s="138"/>
      <c r="C169" s="138"/>
      <c r="D169" s="138"/>
      <c r="E169" s="142"/>
      <c r="F169" s="143"/>
      <c r="G169" s="138"/>
      <c r="H169" s="138"/>
      <c r="I169" s="138"/>
      <c r="J169" s="138"/>
      <c r="K169" s="143"/>
      <c r="L169" s="138"/>
      <c r="M169" s="138"/>
      <c r="N169" s="142"/>
      <c r="O169" s="142"/>
      <c r="P169" s="143"/>
      <c r="Q169" s="138"/>
      <c r="R169" s="138"/>
      <c r="S169" s="138"/>
      <c r="T169" s="138"/>
      <c r="U169" s="143"/>
      <c r="V169" s="138"/>
      <c r="W169" s="138"/>
      <c r="X169" s="138"/>
      <c r="Y169" s="138"/>
      <c r="Z169" s="143"/>
      <c r="AA169" s="138"/>
      <c r="AB169" s="138"/>
      <c r="AC169" s="138"/>
      <c r="AD169" s="138"/>
      <c r="AE169" s="143"/>
      <c r="AF169" s="138"/>
      <c r="AG169" s="138"/>
      <c r="AH169" s="138"/>
      <c r="AI169" s="138"/>
      <c r="AJ169" s="143"/>
      <c r="AK169" s="138"/>
      <c r="AL169" s="138"/>
      <c r="AM169" s="138"/>
      <c r="AN169" s="138"/>
      <c r="AO169" s="143"/>
      <c r="AP169" s="138"/>
      <c r="AQ169" s="138"/>
      <c r="AR169" s="138"/>
      <c r="AS169" s="138"/>
      <c r="AT169" s="143"/>
      <c r="AU169" s="138"/>
      <c r="AV169" s="138"/>
      <c r="AW169" s="138"/>
      <c r="AX169" s="138"/>
      <c r="AY169" s="143"/>
      <c r="AZ169" s="139"/>
      <c r="BA169" s="139"/>
      <c r="BB169" s="139"/>
      <c r="BC169" s="139"/>
      <c r="BD169" s="143"/>
    </row>
    <row r="170" spans="1:56" s="103" customFormat="1" x14ac:dyDescent="0.25">
      <c r="A170" s="138"/>
      <c r="B170" s="138"/>
      <c r="C170" s="138"/>
      <c r="D170" s="138"/>
      <c r="E170" s="142"/>
      <c r="F170" s="143"/>
      <c r="G170" s="138"/>
      <c r="H170" s="138"/>
      <c r="I170" s="138"/>
      <c r="J170" s="138"/>
      <c r="K170" s="143"/>
      <c r="L170" s="138"/>
      <c r="M170" s="138"/>
      <c r="N170" s="142"/>
      <c r="O170" s="142"/>
      <c r="P170" s="143"/>
      <c r="Q170" s="138"/>
      <c r="R170" s="138"/>
      <c r="S170" s="138"/>
      <c r="T170" s="138"/>
      <c r="U170" s="143"/>
      <c r="V170" s="138"/>
      <c r="W170" s="138"/>
      <c r="X170" s="138"/>
      <c r="Y170" s="138"/>
      <c r="Z170" s="143"/>
      <c r="AA170" s="138"/>
      <c r="AB170" s="138"/>
      <c r="AC170" s="138"/>
      <c r="AD170" s="138"/>
      <c r="AE170" s="143"/>
      <c r="AF170" s="138"/>
      <c r="AG170" s="138"/>
      <c r="AH170" s="138"/>
      <c r="AI170" s="138"/>
      <c r="AJ170" s="143"/>
      <c r="AK170" s="138"/>
      <c r="AL170" s="138"/>
      <c r="AM170" s="138"/>
      <c r="AN170" s="138"/>
      <c r="AO170" s="143"/>
      <c r="AP170" s="138"/>
      <c r="AQ170" s="138"/>
      <c r="AR170" s="138"/>
      <c r="AS170" s="138"/>
      <c r="AT170" s="143"/>
      <c r="AU170" s="138"/>
      <c r="AV170" s="138"/>
      <c r="AW170" s="138"/>
      <c r="AX170" s="138"/>
      <c r="AY170" s="143"/>
      <c r="AZ170" s="139"/>
      <c r="BA170" s="139"/>
      <c r="BB170" s="139"/>
      <c r="BC170" s="139"/>
      <c r="BD170" s="143"/>
    </row>
    <row r="171" spans="1:56" s="103" customFormat="1" x14ac:dyDescent="0.25">
      <c r="A171" s="138"/>
      <c r="B171" s="138"/>
      <c r="C171" s="138"/>
      <c r="D171" s="138"/>
      <c r="E171" s="142"/>
      <c r="F171" s="143"/>
      <c r="G171" s="138"/>
      <c r="H171" s="138"/>
      <c r="I171" s="138"/>
      <c r="J171" s="138"/>
      <c r="K171" s="143"/>
      <c r="L171" s="138"/>
      <c r="M171" s="138"/>
      <c r="N171" s="142"/>
      <c r="O171" s="142"/>
      <c r="P171" s="143"/>
      <c r="Q171" s="138"/>
      <c r="R171" s="138"/>
      <c r="S171" s="138"/>
      <c r="T171" s="138"/>
      <c r="U171" s="143"/>
      <c r="V171" s="138"/>
      <c r="W171" s="138"/>
      <c r="X171" s="138"/>
      <c r="Y171" s="138"/>
      <c r="Z171" s="143"/>
      <c r="AA171" s="138"/>
      <c r="AB171" s="138"/>
      <c r="AC171" s="138"/>
      <c r="AD171" s="138"/>
      <c r="AE171" s="143"/>
      <c r="AF171" s="138"/>
      <c r="AG171" s="138"/>
      <c r="AH171" s="138"/>
      <c r="AI171" s="138"/>
      <c r="AJ171" s="143"/>
      <c r="AK171" s="138"/>
      <c r="AL171" s="138"/>
      <c r="AM171" s="138"/>
      <c r="AN171" s="138"/>
      <c r="AO171" s="143"/>
      <c r="AP171" s="138"/>
      <c r="AQ171" s="138"/>
      <c r="AR171" s="138"/>
      <c r="AS171" s="138"/>
      <c r="AT171" s="143"/>
      <c r="AU171" s="138"/>
      <c r="AV171" s="138"/>
      <c r="AW171" s="138"/>
      <c r="AX171" s="138"/>
      <c r="AY171" s="143"/>
      <c r="AZ171" s="139"/>
      <c r="BA171" s="139"/>
      <c r="BB171" s="139"/>
      <c r="BC171" s="139"/>
      <c r="BD171" s="143"/>
    </row>
    <row r="172" spans="1:56" s="103" customFormat="1" x14ac:dyDescent="0.25">
      <c r="A172" s="138"/>
      <c r="B172" s="138"/>
      <c r="C172" s="138"/>
      <c r="D172" s="138"/>
      <c r="E172" s="142"/>
      <c r="F172" s="143"/>
      <c r="G172" s="138"/>
      <c r="H172" s="138"/>
      <c r="I172" s="138"/>
      <c r="J172" s="138"/>
      <c r="K172" s="143"/>
      <c r="L172" s="138"/>
      <c r="M172" s="138"/>
      <c r="N172" s="142"/>
      <c r="O172" s="142"/>
      <c r="P172" s="143"/>
      <c r="Q172" s="138"/>
      <c r="R172" s="138"/>
      <c r="S172" s="138"/>
      <c r="T172" s="138"/>
      <c r="U172" s="143"/>
      <c r="V172" s="138"/>
      <c r="W172" s="138"/>
      <c r="X172" s="138"/>
      <c r="Y172" s="138"/>
      <c r="Z172" s="143"/>
      <c r="AA172" s="138"/>
      <c r="AB172" s="138"/>
      <c r="AC172" s="138"/>
      <c r="AD172" s="138"/>
      <c r="AE172" s="143"/>
      <c r="AF172" s="138"/>
      <c r="AG172" s="138"/>
      <c r="AH172" s="138"/>
      <c r="AI172" s="138"/>
      <c r="AJ172" s="143"/>
      <c r="AK172" s="138"/>
      <c r="AL172" s="138"/>
      <c r="AM172" s="138"/>
      <c r="AN172" s="138"/>
      <c r="AO172" s="143"/>
      <c r="AP172" s="138"/>
      <c r="AQ172" s="138"/>
      <c r="AR172" s="138"/>
      <c r="AS172" s="138"/>
      <c r="AT172" s="143"/>
      <c r="AU172" s="138"/>
      <c r="AV172" s="138"/>
      <c r="AW172" s="138"/>
      <c r="AX172" s="138"/>
      <c r="AY172" s="143"/>
      <c r="AZ172" s="139"/>
      <c r="BA172" s="139"/>
      <c r="BB172" s="139"/>
      <c r="BC172" s="139"/>
      <c r="BD172" s="143"/>
    </row>
    <row r="173" spans="1:56" s="103" customFormat="1" x14ac:dyDescent="0.25">
      <c r="A173" s="138"/>
      <c r="B173" s="138"/>
      <c r="C173" s="138"/>
      <c r="D173" s="138"/>
      <c r="E173" s="142"/>
      <c r="F173" s="143"/>
      <c r="G173" s="138"/>
      <c r="H173" s="138"/>
      <c r="I173" s="138"/>
      <c r="J173" s="138"/>
      <c r="K173" s="143"/>
      <c r="L173" s="138"/>
      <c r="M173" s="138"/>
      <c r="N173" s="142"/>
      <c r="O173" s="142"/>
      <c r="P173" s="143"/>
      <c r="Q173" s="138"/>
      <c r="R173" s="138"/>
      <c r="S173" s="138"/>
      <c r="T173" s="138"/>
      <c r="U173" s="143"/>
      <c r="V173" s="138"/>
      <c r="W173" s="138"/>
      <c r="X173" s="138"/>
      <c r="Y173" s="138"/>
      <c r="Z173" s="143"/>
      <c r="AA173" s="138"/>
      <c r="AB173" s="138"/>
      <c r="AC173" s="138"/>
      <c r="AD173" s="138"/>
      <c r="AE173" s="143"/>
      <c r="AF173" s="138"/>
      <c r="AG173" s="138"/>
      <c r="AH173" s="138"/>
      <c r="AI173" s="138"/>
      <c r="AJ173" s="143"/>
      <c r="AK173" s="138"/>
      <c r="AL173" s="138"/>
      <c r="AM173" s="138"/>
      <c r="AN173" s="138"/>
      <c r="AO173" s="143"/>
      <c r="AP173" s="138"/>
      <c r="AQ173" s="138"/>
      <c r="AR173" s="138"/>
      <c r="AS173" s="138"/>
      <c r="AT173" s="143"/>
      <c r="AU173" s="138"/>
      <c r="AV173" s="138"/>
      <c r="AW173" s="138"/>
      <c r="AX173" s="138"/>
      <c r="AY173" s="143"/>
      <c r="AZ173" s="139"/>
      <c r="BA173" s="139"/>
      <c r="BB173" s="139"/>
      <c r="BC173" s="139"/>
      <c r="BD173" s="143"/>
    </row>
    <row r="174" spans="1:56" s="103" customFormat="1" x14ac:dyDescent="0.25">
      <c r="A174" s="138"/>
      <c r="B174" s="138"/>
      <c r="C174" s="138"/>
      <c r="D174" s="138"/>
      <c r="E174" s="142"/>
      <c r="F174" s="143"/>
      <c r="G174" s="138"/>
      <c r="H174" s="138"/>
      <c r="I174" s="138"/>
      <c r="J174" s="138"/>
      <c r="K174" s="143"/>
      <c r="L174" s="138"/>
      <c r="M174" s="138"/>
      <c r="N174" s="142"/>
      <c r="O174" s="142"/>
      <c r="P174" s="143"/>
      <c r="Q174" s="138"/>
      <c r="R174" s="138"/>
      <c r="S174" s="138"/>
      <c r="T174" s="138"/>
      <c r="U174" s="143"/>
      <c r="V174" s="138"/>
      <c r="W174" s="138"/>
      <c r="X174" s="138"/>
      <c r="Y174" s="138"/>
      <c r="Z174" s="143"/>
      <c r="AA174" s="138"/>
      <c r="AB174" s="138"/>
      <c r="AC174" s="138"/>
      <c r="AD174" s="138"/>
      <c r="AE174" s="143"/>
      <c r="AF174" s="138"/>
      <c r="AG174" s="138"/>
      <c r="AH174" s="138"/>
      <c r="AI174" s="138"/>
      <c r="AJ174" s="143"/>
      <c r="AK174" s="138"/>
      <c r="AL174" s="138"/>
      <c r="AM174" s="138"/>
      <c r="AN174" s="138"/>
      <c r="AO174" s="143"/>
      <c r="AP174" s="138"/>
      <c r="AQ174" s="138"/>
      <c r="AR174" s="138"/>
      <c r="AS174" s="138"/>
      <c r="AT174" s="143"/>
      <c r="AU174" s="138"/>
      <c r="AV174" s="138"/>
      <c r="AW174" s="138"/>
      <c r="AX174" s="138"/>
      <c r="AY174" s="143"/>
      <c r="AZ174" s="139"/>
      <c r="BA174" s="139"/>
      <c r="BB174" s="139"/>
      <c r="BC174" s="139"/>
      <c r="BD174" s="143"/>
    </row>
    <row r="175" spans="1:56" s="103" customFormat="1" x14ac:dyDescent="0.25">
      <c r="A175" s="138"/>
      <c r="B175" s="138"/>
      <c r="C175" s="138"/>
      <c r="D175" s="138"/>
      <c r="E175" s="142"/>
      <c r="F175" s="143"/>
      <c r="G175" s="138"/>
      <c r="H175" s="138"/>
      <c r="I175" s="138"/>
      <c r="J175" s="138"/>
      <c r="K175" s="143"/>
      <c r="L175" s="138"/>
      <c r="M175" s="138"/>
      <c r="N175" s="142"/>
      <c r="O175" s="142"/>
      <c r="P175" s="143"/>
      <c r="Q175" s="138"/>
      <c r="R175" s="138"/>
      <c r="S175" s="138"/>
      <c r="T175" s="138"/>
      <c r="U175" s="143"/>
      <c r="V175" s="138"/>
      <c r="W175" s="138"/>
      <c r="X175" s="138"/>
      <c r="Y175" s="138"/>
      <c r="Z175" s="143"/>
      <c r="AA175" s="138"/>
      <c r="AB175" s="138"/>
      <c r="AC175" s="138"/>
      <c r="AD175" s="138"/>
      <c r="AE175" s="143"/>
      <c r="AF175" s="138"/>
      <c r="AG175" s="138"/>
      <c r="AH175" s="138"/>
      <c r="AI175" s="138"/>
      <c r="AJ175" s="143"/>
      <c r="AK175" s="138"/>
      <c r="AL175" s="138"/>
      <c r="AM175" s="138"/>
      <c r="AN175" s="138"/>
      <c r="AO175" s="143"/>
      <c r="AP175" s="138"/>
      <c r="AQ175" s="138"/>
      <c r="AR175" s="138"/>
      <c r="AS175" s="138"/>
      <c r="AT175" s="143"/>
      <c r="AU175" s="138"/>
      <c r="AV175" s="138"/>
      <c r="AW175" s="138"/>
      <c r="AX175" s="138"/>
      <c r="AY175" s="143"/>
      <c r="AZ175" s="139"/>
      <c r="BA175" s="139"/>
      <c r="BB175" s="139"/>
      <c r="BC175" s="139"/>
      <c r="BD175" s="143"/>
    </row>
    <row r="176" spans="1:56" s="103" customFormat="1" x14ac:dyDescent="0.25">
      <c r="A176" s="138"/>
      <c r="B176" s="138"/>
      <c r="C176" s="138"/>
      <c r="D176" s="138"/>
      <c r="E176" s="142"/>
      <c r="F176" s="143"/>
      <c r="G176" s="138"/>
      <c r="H176" s="138"/>
      <c r="I176" s="138"/>
      <c r="J176" s="138"/>
      <c r="K176" s="143"/>
      <c r="L176" s="138"/>
      <c r="M176" s="138"/>
      <c r="N176" s="142"/>
      <c r="O176" s="142"/>
      <c r="P176" s="143"/>
      <c r="Q176" s="138"/>
      <c r="R176" s="138"/>
      <c r="S176" s="138"/>
      <c r="T176" s="138"/>
      <c r="U176" s="143"/>
      <c r="V176" s="138"/>
      <c r="W176" s="138"/>
      <c r="X176" s="138"/>
      <c r="Y176" s="138"/>
      <c r="Z176" s="143"/>
      <c r="AA176" s="138"/>
      <c r="AB176" s="138"/>
      <c r="AC176" s="138"/>
      <c r="AD176" s="138"/>
      <c r="AE176" s="143"/>
      <c r="AF176" s="138"/>
      <c r="AG176" s="138"/>
      <c r="AH176" s="138"/>
      <c r="AI176" s="138"/>
      <c r="AJ176" s="143"/>
      <c r="AK176" s="138"/>
      <c r="AL176" s="138"/>
      <c r="AM176" s="138"/>
      <c r="AN176" s="138"/>
      <c r="AO176" s="143"/>
      <c r="AP176" s="138"/>
      <c r="AQ176" s="138"/>
      <c r="AR176" s="138"/>
      <c r="AS176" s="138"/>
      <c r="AT176" s="143"/>
      <c r="AU176" s="138"/>
      <c r="AV176" s="138"/>
      <c r="AW176" s="138"/>
      <c r="AX176" s="138"/>
      <c r="AY176" s="143"/>
      <c r="AZ176" s="139"/>
      <c r="BA176" s="139"/>
      <c r="BB176" s="139"/>
      <c r="BC176" s="139"/>
      <c r="BD176" s="143"/>
    </row>
    <row r="177" spans="1:56" s="103" customFormat="1" x14ac:dyDescent="0.25">
      <c r="A177" s="138"/>
      <c r="B177" s="138"/>
      <c r="C177" s="138"/>
      <c r="D177" s="138"/>
      <c r="E177" s="142"/>
      <c r="F177" s="143"/>
      <c r="G177" s="138"/>
      <c r="H177" s="138"/>
      <c r="I177" s="138"/>
      <c r="J177" s="138"/>
      <c r="K177" s="143"/>
      <c r="L177" s="138"/>
      <c r="M177" s="138"/>
      <c r="N177" s="142"/>
      <c r="O177" s="142"/>
      <c r="P177" s="143"/>
      <c r="Q177" s="138"/>
      <c r="R177" s="138"/>
      <c r="S177" s="138"/>
      <c r="T177" s="138"/>
      <c r="U177" s="143"/>
      <c r="V177" s="138"/>
      <c r="W177" s="138"/>
      <c r="X177" s="138"/>
      <c r="Y177" s="138"/>
      <c r="Z177" s="143"/>
      <c r="AA177" s="138"/>
      <c r="AB177" s="138"/>
      <c r="AC177" s="138"/>
      <c r="AD177" s="138"/>
      <c r="AE177" s="143"/>
      <c r="AF177" s="138"/>
      <c r="AG177" s="138"/>
      <c r="AH177" s="138"/>
      <c r="AI177" s="138"/>
      <c r="AJ177" s="143"/>
      <c r="AK177" s="138"/>
      <c r="AL177" s="138"/>
      <c r="AM177" s="138"/>
      <c r="AN177" s="138"/>
      <c r="AO177" s="143"/>
      <c r="AP177" s="138"/>
      <c r="AQ177" s="138"/>
      <c r="AR177" s="138"/>
      <c r="AS177" s="138"/>
      <c r="AT177" s="143"/>
      <c r="AU177" s="138"/>
      <c r="AV177" s="138"/>
      <c r="AW177" s="138"/>
      <c r="AX177" s="138"/>
      <c r="AY177" s="143"/>
      <c r="AZ177" s="139"/>
      <c r="BA177" s="139"/>
      <c r="BB177" s="139"/>
      <c r="BC177" s="139"/>
      <c r="BD177" s="143"/>
    </row>
    <row r="178" spans="1:56" s="103" customFormat="1" x14ac:dyDescent="0.25">
      <c r="A178" s="138"/>
      <c r="B178" s="138"/>
      <c r="C178" s="138"/>
      <c r="D178" s="138"/>
      <c r="E178" s="142"/>
      <c r="F178" s="143"/>
      <c r="G178" s="138"/>
      <c r="H178" s="138"/>
      <c r="I178" s="138"/>
      <c r="J178" s="138"/>
      <c r="K178" s="143"/>
      <c r="L178" s="138"/>
      <c r="M178" s="138"/>
      <c r="N178" s="142"/>
      <c r="O178" s="142"/>
      <c r="P178" s="143"/>
      <c r="Q178" s="138"/>
      <c r="R178" s="138"/>
      <c r="S178" s="138"/>
      <c r="T178" s="138"/>
      <c r="U178" s="143"/>
      <c r="V178" s="138"/>
      <c r="W178" s="138"/>
      <c r="X178" s="138"/>
      <c r="Y178" s="138"/>
      <c r="Z178" s="143"/>
      <c r="AA178" s="138"/>
      <c r="AB178" s="138"/>
      <c r="AC178" s="138"/>
      <c r="AD178" s="138"/>
      <c r="AE178" s="143"/>
      <c r="AF178" s="138"/>
      <c r="AG178" s="138"/>
      <c r="AH178" s="138"/>
      <c r="AI178" s="138"/>
      <c r="AJ178" s="143"/>
      <c r="AK178" s="138"/>
      <c r="AL178" s="138"/>
      <c r="AM178" s="138"/>
      <c r="AN178" s="138"/>
      <c r="AO178" s="143"/>
      <c r="AP178" s="138"/>
      <c r="AQ178" s="138"/>
      <c r="AR178" s="138"/>
      <c r="AS178" s="138"/>
      <c r="AT178" s="143"/>
      <c r="AU178" s="138"/>
      <c r="AV178" s="138"/>
      <c r="AW178" s="138"/>
      <c r="AX178" s="138"/>
      <c r="AY178" s="143"/>
      <c r="AZ178" s="139"/>
      <c r="BA178" s="139"/>
      <c r="BB178" s="139"/>
      <c r="BC178" s="139"/>
      <c r="BD178" s="143"/>
    </row>
    <row r="179" spans="1:56" s="103" customFormat="1" x14ac:dyDescent="0.25">
      <c r="A179" s="138"/>
      <c r="B179" s="138"/>
      <c r="C179" s="138"/>
      <c r="D179" s="138"/>
      <c r="E179" s="142"/>
      <c r="F179" s="143"/>
      <c r="G179" s="138"/>
      <c r="H179" s="138"/>
      <c r="I179" s="138"/>
      <c r="J179" s="138"/>
      <c r="K179" s="143"/>
      <c r="L179" s="138"/>
      <c r="M179" s="138"/>
      <c r="N179" s="142"/>
      <c r="O179" s="142"/>
      <c r="P179" s="143"/>
      <c r="Q179" s="138"/>
      <c r="R179" s="138"/>
      <c r="S179" s="138"/>
      <c r="T179" s="138"/>
      <c r="U179" s="143"/>
      <c r="V179" s="138"/>
      <c r="W179" s="138"/>
      <c r="X179" s="138"/>
      <c r="Y179" s="138"/>
      <c r="Z179" s="143"/>
      <c r="AA179" s="138"/>
      <c r="AB179" s="138"/>
      <c r="AC179" s="138"/>
      <c r="AD179" s="138"/>
      <c r="AE179" s="143"/>
      <c r="AF179" s="138"/>
      <c r="AG179" s="138"/>
      <c r="AH179" s="138"/>
      <c r="AI179" s="138"/>
      <c r="AJ179" s="143"/>
      <c r="AK179" s="138"/>
      <c r="AL179" s="138"/>
      <c r="AM179" s="138"/>
      <c r="AN179" s="138"/>
      <c r="AO179" s="143"/>
      <c r="AP179" s="138"/>
      <c r="AQ179" s="138"/>
      <c r="AR179" s="138"/>
      <c r="AS179" s="138"/>
      <c r="AT179" s="143"/>
      <c r="AU179" s="138"/>
      <c r="AV179" s="138"/>
      <c r="AW179" s="138"/>
      <c r="AX179" s="138"/>
      <c r="AY179" s="143"/>
      <c r="AZ179" s="139"/>
      <c r="BA179" s="139"/>
      <c r="BB179" s="139"/>
      <c r="BC179" s="139"/>
      <c r="BD179" s="143"/>
    </row>
    <row r="180" spans="1:56" s="103" customFormat="1" x14ac:dyDescent="0.25">
      <c r="A180" s="138"/>
      <c r="B180" s="138"/>
      <c r="C180" s="138"/>
      <c r="D180" s="138"/>
      <c r="E180" s="142"/>
      <c r="F180" s="143"/>
      <c r="G180" s="138"/>
      <c r="H180" s="138"/>
      <c r="I180" s="138"/>
      <c r="J180" s="138"/>
      <c r="K180" s="143"/>
      <c r="L180" s="138"/>
      <c r="M180" s="138"/>
      <c r="N180" s="142"/>
      <c r="O180" s="142"/>
      <c r="P180" s="143"/>
      <c r="Q180" s="138"/>
      <c r="R180" s="138"/>
      <c r="S180" s="138"/>
      <c r="T180" s="138"/>
      <c r="U180" s="143"/>
      <c r="V180" s="138"/>
      <c r="W180" s="138"/>
      <c r="X180" s="138"/>
      <c r="Y180" s="138"/>
      <c r="Z180" s="143"/>
      <c r="AA180" s="138"/>
      <c r="AB180" s="138"/>
      <c r="AC180" s="138"/>
      <c r="AD180" s="138"/>
      <c r="AE180" s="143"/>
      <c r="AF180" s="138"/>
      <c r="AG180" s="138"/>
      <c r="AH180" s="138"/>
      <c r="AI180" s="138"/>
      <c r="AJ180" s="143"/>
      <c r="AK180" s="138"/>
      <c r="AL180" s="138"/>
      <c r="AM180" s="138"/>
      <c r="AN180" s="138"/>
      <c r="AO180" s="143"/>
      <c r="AP180" s="138"/>
      <c r="AQ180" s="138"/>
      <c r="AR180" s="138"/>
      <c r="AS180" s="138"/>
      <c r="AT180" s="143"/>
      <c r="AU180" s="138"/>
      <c r="AV180" s="138"/>
      <c r="AW180" s="138"/>
      <c r="AX180" s="138"/>
      <c r="AY180" s="143"/>
      <c r="AZ180" s="139"/>
      <c r="BA180" s="139"/>
      <c r="BB180" s="139"/>
      <c r="BC180" s="139"/>
      <c r="BD180" s="143"/>
    </row>
    <row r="181" spans="1:56" s="103" customFormat="1" x14ac:dyDescent="0.25">
      <c r="A181" s="138"/>
      <c r="B181" s="138"/>
      <c r="C181" s="138"/>
      <c r="D181" s="138"/>
      <c r="E181" s="142"/>
      <c r="F181" s="143"/>
      <c r="G181" s="138"/>
      <c r="H181" s="138"/>
      <c r="I181" s="138"/>
      <c r="J181" s="138"/>
      <c r="K181" s="143"/>
      <c r="L181" s="138"/>
      <c r="M181" s="138"/>
      <c r="N181" s="142"/>
      <c r="O181" s="142"/>
      <c r="P181" s="143"/>
      <c r="Q181" s="138"/>
      <c r="R181" s="138"/>
      <c r="S181" s="138"/>
      <c r="T181" s="138"/>
      <c r="U181" s="143"/>
      <c r="V181" s="138"/>
      <c r="W181" s="138"/>
      <c r="X181" s="138"/>
      <c r="Y181" s="138"/>
      <c r="Z181" s="143"/>
      <c r="AA181" s="138"/>
      <c r="AB181" s="138"/>
      <c r="AC181" s="138"/>
      <c r="AD181" s="138"/>
      <c r="AE181" s="143"/>
      <c r="AF181" s="138"/>
      <c r="AG181" s="138"/>
      <c r="AH181" s="138"/>
      <c r="AI181" s="138"/>
      <c r="AJ181" s="143"/>
      <c r="AK181" s="138"/>
      <c r="AL181" s="138"/>
      <c r="AM181" s="138"/>
      <c r="AN181" s="138"/>
      <c r="AO181" s="143"/>
      <c r="AP181" s="138"/>
      <c r="AQ181" s="138"/>
      <c r="AR181" s="138"/>
      <c r="AS181" s="138"/>
      <c r="AT181" s="143"/>
      <c r="AU181" s="138"/>
      <c r="AV181" s="138"/>
      <c r="AW181" s="138"/>
      <c r="AX181" s="138"/>
      <c r="AY181" s="143"/>
      <c r="AZ181" s="139"/>
      <c r="BA181" s="139"/>
      <c r="BB181" s="139"/>
      <c r="BC181" s="139"/>
      <c r="BD181" s="143"/>
    </row>
    <row r="182" spans="1:56" s="103" customFormat="1" x14ac:dyDescent="0.25">
      <c r="A182" s="138"/>
      <c r="B182" s="138"/>
      <c r="C182" s="138"/>
      <c r="D182" s="138"/>
      <c r="E182" s="142"/>
      <c r="F182" s="143"/>
      <c r="G182" s="138"/>
      <c r="H182" s="138"/>
      <c r="I182" s="138"/>
      <c r="J182" s="138"/>
      <c r="K182" s="143"/>
      <c r="L182" s="138"/>
      <c r="M182" s="138"/>
      <c r="N182" s="142"/>
      <c r="O182" s="142"/>
      <c r="P182" s="143"/>
      <c r="Q182" s="138"/>
      <c r="R182" s="138"/>
      <c r="S182" s="138"/>
      <c r="T182" s="138"/>
      <c r="U182" s="143"/>
      <c r="V182" s="138"/>
      <c r="W182" s="138"/>
      <c r="X182" s="138"/>
      <c r="Y182" s="138"/>
      <c r="Z182" s="143"/>
      <c r="AA182" s="138"/>
      <c r="AB182" s="138"/>
      <c r="AC182" s="138"/>
      <c r="AD182" s="138"/>
      <c r="AE182" s="143"/>
      <c r="AF182" s="138"/>
      <c r="AG182" s="138"/>
      <c r="AH182" s="138"/>
      <c r="AI182" s="138"/>
      <c r="AJ182" s="143"/>
      <c r="AK182" s="138"/>
      <c r="AL182" s="138"/>
      <c r="AM182" s="138"/>
      <c r="AN182" s="138"/>
      <c r="AO182" s="143"/>
      <c r="AP182" s="138"/>
      <c r="AQ182" s="138"/>
      <c r="AR182" s="138"/>
      <c r="AS182" s="138"/>
      <c r="AT182" s="143"/>
      <c r="AU182" s="138"/>
      <c r="AV182" s="138"/>
      <c r="AW182" s="138"/>
      <c r="AX182" s="138"/>
      <c r="AY182" s="143"/>
      <c r="AZ182" s="139"/>
      <c r="BA182" s="139"/>
      <c r="BB182" s="139"/>
      <c r="BC182" s="139"/>
      <c r="BD182" s="143"/>
    </row>
    <row r="183" spans="1:56" s="103" customFormat="1" x14ac:dyDescent="0.25">
      <c r="A183" s="138"/>
      <c r="B183" s="138"/>
      <c r="C183" s="138"/>
      <c r="D183" s="138"/>
      <c r="E183" s="142"/>
      <c r="F183" s="143"/>
      <c r="G183" s="138"/>
      <c r="H183" s="138"/>
      <c r="I183" s="138"/>
      <c r="J183" s="138"/>
      <c r="K183" s="143"/>
      <c r="L183" s="138"/>
      <c r="M183" s="138"/>
      <c r="N183" s="142"/>
      <c r="O183" s="142"/>
      <c r="P183" s="143"/>
      <c r="Q183" s="138"/>
      <c r="R183" s="138"/>
      <c r="S183" s="138"/>
      <c r="T183" s="138"/>
      <c r="U183" s="143"/>
      <c r="V183" s="138"/>
      <c r="W183" s="138"/>
      <c r="X183" s="138"/>
      <c r="Y183" s="138"/>
      <c r="Z183" s="143"/>
      <c r="AA183" s="138"/>
      <c r="AB183" s="138"/>
      <c r="AC183" s="138"/>
      <c r="AD183" s="138"/>
      <c r="AE183" s="143"/>
      <c r="AF183" s="138"/>
      <c r="AG183" s="138"/>
      <c r="AH183" s="138"/>
      <c r="AI183" s="138"/>
      <c r="AJ183" s="143"/>
      <c r="AK183" s="138"/>
      <c r="AL183" s="138"/>
      <c r="AM183" s="138"/>
      <c r="AN183" s="138"/>
      <c r="AO183" s="143"/>
      <c r="AP183" s="138"/>
      <c r="AQ183" s="138"/>
      <c r="AR183" s="138"/>
      <c r="AS183" s="138"/>
      <c r="AT183" s="143"/>
      <c r="AU183" s="138"/>
      <c r="AV183" s="138"/>
      <c r="AW183" s="138"/>
      <c r="AX183" s="138"/>
      <c r="AY183" s="143"/>
      <c r="AZ183" s="139"/>
      <c r="BA183" s="139"/>
      <c r="BB183" s="139"/>
      <c r="BC183" s="139"/>
      <c r="BD183" s="143"/>
    </row>
    <row r="184" spans="1:56" s="103" customFormat="1" x14ac:dyDescent="0.25">
      <c r="A184" s="138"/>
      <c r="B184" s="138"/>
      <c r="C184" s="138"/>
      <c r="D184" s="138"/>
      <c r="E184" s="142"/>
      <c r="F184" s="143"/>
      <c r="G184" s="138"/>
      <c r="H184" s="138"/>
      <c r="I184" s="138"/>
      <c r="J184" s="138"/>
      <c r="K184" s="143"/>
      <c r="L184" s="138"/>
      <c r="M184" s="138"/>
      <c r="N184" s="142"/>
      <c r="O184" s="142"/>
      <c r="P184" s="143"/>
      <c r="Q184" s="138"/>
      <c r="R184" s="138"/>
      <c r="S184" s="138"/>
      <c r="T184" s="138"/>
      <c r="U184" s="143"/>
      <c r="V184" s="138"/>
      <c r="W184" s="138"/>
      <c r="X184" s="138"/>
      <c r="Y184" s="138"/>
      <c r="Z184" s="143"/>
      <c r="AA184" s="138"/>
      <c r="AB184" s="138"/>
      <c r="AC184" s="138"/>
      <c r="AD184" s="138"/>
      <c r="AE184" s="143"/>
      <c r="AF184" s="138"/>
      <c r="AG184" s="138"/>
      <c r="AH184" s="138"/>
      <c r="AI184" s="138"/>
      <c r="AJ184" s="143"/>
      <c r="AK184" s="138"/>
      <c r="AL184" s="138"/>
      <c r="AM184" s="138"/>
      <c r="AN184" s="138"/>
      <c r="AO184" s="143"/>
      <c r="AP184" s="138"/>
      <c r="AQ184" s="138"/>
      <c r="AR184" s="138"/>
      <c r="AS184" s="138"/>
      <c r="AT184" s="143"/>
      <c r="AU184" s="138"/>
      <c r="AV184" s="138"/>
      <c r="AW184" s="138"/>
      <c r="AX184" s="138"/>
      <c r="AY184" s="143"/>
      <c r="AZ184" s="139"/>
      <c r="BA184" s="139"/>
      <c r="BB184" s="139"/>
      <c r="BC184" s="139"/>
      <c r="BD184" s="143"/>
    </row>
    <row r="185" spans="1:56" s="103" customFormat="1" x14ac:dyDescent="0.25">
      <c r="A185" s="138"/>
      <c r="B185" s="138"/>
      <c r="C185" s="138"/>
      <c r="D185" s="138"/>
      <c r="E185" s="142"/>
      <c r="F185" s="143"/>
      <c r="G185" s="138"/>
      <c r="H185" s="138"/>
      <c r="I185" s="138"/>
      <c r="J185" s="138"/>
      <c r="K185" s="143"/>
      <c r="L185" s="138"/>
      <c r="M185" s="138"/>
      <c r="N185" s="142"/>
      <c r="O185" s="142"/>
      <c r="P185" s="143"/>
      <c r="Q185" s="138"/>
      <c r="R185" s="138"/>
      <c r="S185" s="138"/>
      <c r="T185" s="138"/>
      <c r="U185" s="143"/>
      <c r="V185" s="138"/>
      <c r="W185" s="138"/>
      <c r="X185" s="138"/>
      <c r="Y185" s="138"/>
      <c r="Z185" s="143"/>
      <c r="AA185" s="138"/>
      <c r="AB185" s="138"/>
      <c r="AC185" s="138"/>
      <c r="AD185" s="138"/>
      <c r="AE185" s="143"/>
      <c r="AF185" s="138"/>
      <c r="AG185" s="138"/>
      <c r="AH185" s="138"/>
      <c r="AI185" s="138"/>
      <c r="AJ185" s="143"/>
      <c r="AK185" s="138"/>
      <c r="AL185" s="138"/>
      <c r="AM185" s="138"/>
      <c r="AN185" s="138"/>
      <c r="AO185" s="143"/>
      <c r="AP185" s="138"/>
      <c r="AQ185" s="138"/>
      <c r="AR185" s="138"/>
      <c r="AS185" s="138"/>
      <c r="AT185" s="143"/>
      <c r="AU185" s="138"/>
      <c r="AV185" s="138"/>
      <c r="AW185" s="138"/>
      <c r="AX185" s="138"/>
      <c r="AY185" s="143"/>
      <c r="AZ185" s="139"/>
      <c r="BA185" s="139"/>
      <c r="BB185" s="139"/>
      <c r="BC185" s="139"/>
      <c r="BD185" s="143"/>
    </row>
    <row r="186" spans="1:56" s="103" customFormat="1" x14ac:dyDescent="0.25">
      <c r="A186" s="138"/>
      <c r="B186" s="138"/>
      <c r="C186" s="138"/>
      <c r="D186" s="138"/>
      <c r="E186" s="142"/>
      <c r="F186" s="143"/>
      <c r="G186" s="138"/>
      <c r="H186" s="138"/>
      <c r="I186" s="138"/>
      <c r="J186" s="138"/>
      <c r="K186" s="143"/>
      <c r="L186" s="138"/>
      <c r="M186" s="138"/>
      <c r="N186" s="142"/>
      <c r="O186" s="142"/>
      <c r="P186" s="143"/>
      <c r="Q186" s="138"/>
      <c r="R186" s="138"/>
      <c r="S186" s="138"/>
      <c r="T186" s="138"/>
      <c r="U186" s="143"/>
      <c r="V186" s="138"/>
      <c r="W186" s="138"/>
      <c r="X186" s="138"/>
      <c r="Y186" s="138"/>
      <c r="Z186" s="143"/>
      <c r="AA186" s="138"/>
      <c r="AB186" s="138"/>
      <c r="AC186" s="138"/>
      <c r="AD186" s="138"/>
      <c r="AE186" s="143"/>
      <c r="AF186" s="138"/>
      <c r="AG186" s="138"/>
      <c r="AH186" s="138"/>
      <c r="AI186" s="138"/>
      <c r="AJ186" s="143"/>
      <c r="AK186" s="138"/>
      <c r="AL186" s="138"/>
      <c r="AM186" s="138"/>
      <c r="AN186" s="138"/>
      <c r="AO186" s="143"/>
      <c r="AP186" s="138"/>
      <c r="AQ186" s="138"/>
      <c r="AR186" s="138"/>
      <c r="AS186" s="138"/>
      <c r="AT186" s="143"/>
      <c r="AU186" s="138"/>
      <c r="AV186" s="138"/>
      <c r="AW186" s="138"/>
      <c r="AX186" s="138"/>
      <c r="AY186" s="143"/>
      <c r="AZ186" s="139"/>
      <c r="BA186" s="139"/>
      <c r="BB186" s="139"/>
      <c r="BC186" s="139"/>
      <c r="BD186" s="143"/>
    </row>
    <row r="187" spans="1:56" s="103" customFormat="1" x14ac:dyDescent="0.25">
      <c r="A187" s="138"/>
      <c r="B187" s="138"/>
      <c r="C187" s="138"/>
      <c r="D187" s="138"/>
      <c r="E187" s="142"/>
      <c r="F187" s="143"/>
      <c r="G187" s="138"/>
      <c r="H187" s="138"/>
      <c r="I187" s="138"/>
      <c r="J187" s="138"/>
      <c r="K187" s="143"/>
      <c r="L187" s="138"/>
      <c r="M187" s="138"/>
      <c r="N187" s="142"/>
      <c r="O187" s="142"/>
      <c r="P187" s="143"/>
      <c r="Q187" s="138"/>
      <c r="R187" s="138"/>
      <c r="S187" s="138"/>
      <c r="T187" s="138"/>
      <c r="U187" s="143"/>
      <c r="V187" s="138"/>
      <c r="W187" s="138"/>
      <c r="X187" s="138"/>
      <c r="Y187" s="138"/>
      <c r="Z187" s="143"/>
      <c r="AA187" s="138"/>
      <c r="AB187" s="138"/>
      <c r="AC187" s="138"/>
      <c r="AD187" s="138"/>
      <c r="AE187" s="143"/>
      <c r="AF187" s="138"/>
      <c r="AG187" s="138"/>
      <c r="AH187" s="138"/>
      <c r="AI187" s="138"/>
      <c r="AJ187" s="143"/>
      <c r="AK187" s="138"/>
      <c r="AL187" s="138"/>
      <c r="AM187" s="138"/>
      <c r="AN187" s="138"/>
      <c r="AO187" s="143"/>
      <c r="AP187" s="138"/>
      <c r="AQ187" s="138"/>
      <c r="AR187" s="138"/>
      <c r="AS187" s="138"/>
      <c r="AT187" s="143"/>
      <c r="AU187" s="138"/>
      <c r="AV187" s="138"/>
      <c r="AW187" s="138"/>
      <c r="AX187" s="138"/>
      <c r="AY187" s="143"/>
      <c r="AZ187" s="139"/>
      <c r="BA187" s="139"/>
      <c r="BB187" s="139"/>
      <c r="BC187" s="139"/>
      <c r="BD187" s="143"/>
    </row>
    <row r="188" spans="1:56" s="103" customFormat="1" x14ac:dyDescent="0.25">
      <c r="A188" s="138"/>
      <c r="B188" s="138"/>
      <c r="C188" s="138"/>
      <c r="D188" s="138"/>
      <c r="E188" s="142"/>
      <c r="F188" s="143"/>
      <c r="G188" s="138"/>
      <c r="H188" s="138"/>
      <c r="I188" s="138"/>
      <c r="J188" s="138"/>
      <c r="K188" s="143"/>
      <c r="L188" s="138"/>
      <c r="M188" s="138"/>
      <c r="N188" s="142"/>
      <c r="O188" s="142"/>
      <c r="P188" s="143"/>
      <c r="Q188" s="138"/>
      <c r="R188" s="138"/>
      <c r="S188" s="138"/>
      <c r="T188" s="138"/>
      <c r="U188" s="143"/>
      <c r="V188" s="138"/>
      <c r="W188" s="138"/>
      <c r="X188" s="138"/>
      <c r="Y188" s="138"/>
      <c r="Z188" s="143"/>
      <c r="AA188" s="138"/>
      <c r="AB188" s="138"/>
      <c r="AC188" s="138"/>
      <c r="AD188" s="138"/>
      <c r="AE188" s="143"/>
      <c r="AF188" s="138"/>
      <c r="AG188" s="138"/>
      <c r="AH188" s="138"/>
      <c r="AI188" s="138"/>
      <c r="AJ188" s="143"/>
      <c r="AK188" s="138"/>
      <c r="AL188" s="138"/>
      <c r="AM188" s="138"/>
      <c r="AN188" s="138"/>
      <c r="AO188" s="143"/>
      <c r="AP188" s="138"/>
      <c r="AQ188" s="138"/>
      <c r="AR188" s="138"/>
      <c r="AS188" s="138"/>
      <c r="AT188" s="143"/>
      <c r="AU188" s="138"/>
      <c r="AV188" s="138"/>
      <c r="AW188" s="138"/>
      <c r="AX188" s="138"/>
      <c r="AY188" s="143"/>
      <c r="AZ188" s="139"/>
      <c r="BA188" s="139"/>
      <c r="BB188" s="139"/>
      <c r="BC188" s="139"/>
      <c r="BD188" s="143"/>
    </row>
    <row r="189" spans="1:56" s="103" customFormat="1" x14ac:dyDescent="0.25">
      <c r="A189" s="138"/>
      <c r="B189" s="138"/>
      <c r="C189" s="138"/>
      <c r="D189" s="138"/>
      <c r="E189" s="142"/>
      <c r="F189" s="143"/>
      <c r="G189" s="138"/>
      <c r="H189" s="138"/>
      <c r="I189" s="138"/>
      <c r="J189" s="138"/>
      <c r="K189" s="143"/>
      <c r="L189" s="138"/>
      <c r="M189" s="138"/>
      <c r="N189" s="142"/>
      <c r="O189" s="142"/>
      <c r="P189" s="143"/>
      <c r="Q189" s="138"/>
      <c r="R189" s="138"/>
      <c r="S189" s="138"/>
      <c r="T189" s="138"/>
      <c r="U189" s="143"/>
      <c r="V189" s="138"/>
      <c r="W189" s="138"/>
      <c r="X189" s="138"/>
      <c r="Y189" s="138"/>
      <c r="Z189" s="143"/>
      <c r="AA189" s="138"/>
      <c r="AB189" s="138"/>
      <c r="AC189" s="138"/>
      <c r="AD189" s="138"/>
      <c r="AE189" s="143"/>
      <c r="AF189" s="138"/>
      <c r="AG189" s="138"/>
      <c r="AH189" s="138"/>
      <c r="AI189" s="138"/>
      <c r="AJ189" s="143"/>
      <c r="AK189" s="138"/>
      <c r="AL189" s="138"/>
      <c r="AM189" s="138"/>
      <c r="AN189" s="138"/>
      <c r="AO189" s="143"/>
      <c r="AP189" s="138"/>
      <c r="AQ189" s="138"/>
      <c r="AR189" s="138"/>
      <c r="AS189" s="138"/>
      <c r="AT189" s="143"/>
      <c r="AU189" s="138"/>
      <c r="AV189" s="138"/>
      <c r="AW189" s="138"/>
      <c r="AX189" s="138"/>
      <c r="AY189" s="143"/>
      <c r="AZ189" s="139"/>
      <c r="BA189" s="139"/>
      <c r="BB189" s="139"/>
      <c r="BC189" s="139"/>
      <c r="BD189" s="143"/>
    </row>
    <row r="190" spans="1:56" s="103" customFormat="1" x14ac:dyDescent="0.25">
      <c r="A190" s="138"/>
      <c r="B190" s="138"/>
      <c r="C190" s="138"/>
      <c r="D190" s="138"/>
      <c r="E190" s="142"/>
      <c r="F190" s="143"/>
      <c r="G190" s="138"/>
      <c r="H190" s="138"/>
      <c r="I190" s="138"/>
      <c r="J190" s="138"/>
      <c r="K190" s="143"/>
      <c r="L190" s="138"/>
      <c r="M190" s="138"/>
      <c r="N190" s="142"/>
      <c r="O190" s="142"/>
      <c r="P190" s="143"/>
      <c r="Q190" s="138"/>
      <c r="R190" s="138"/>
      <c r="S190" s="138"/>
      <c r="T190" s="138"/>
      <c r="U190" s="143"/>
      <c r="V190" s="138"/>
      <c r="W190" s="138"/>
      <c r="X190" s="138"/>
      <c r="Y190" s="138"/>
      <c r="Z190" s="143"/>
      <c r="AA190" s="138"/>
      <c r="AB190" s="138"/>
      <c r="AC190" s="138"/>
      <c r="AD190" s="138"/>
      <c r="AE190" s="143"/>
      <c r="AF190" s="138"/>
      <c r="AG190" s="138"/>
      <c r="AH190" s="138"/>
      <c r="AI190" s="138"/>
      <c r="AJ190" s="143"/>
      <c r="AK190" s="138"/>
      <c r="AL190" s="138"/>
      <c r="AM190" s="138"/>
      <c r="AN190" s="138"/>
      <c r="AO190" s="143"/>
      <c r="AP190" s="138"/>
      <c r="AQ190" s="138"/>
      <c r="AR190" s="138"/>
      <c r="AS190" s="138"/>
      <c r="AT190" s="143"/>
      <c r="AU190" s="138"/>
      <c r="AV190" s="138"/>
      <c r="AW190" s="138"/>
      <c r="AX190" s="138"/>
      <c r="AY190" s="143"/>
      <c r="AZ190" s="139"/>
      <c r="BA190" s="139"/>
      <c r="BB190" s="139"/>
      <c r="BC190" s="139"/>
      <c r="BD190" s="143"/>
    </row>
    <row r="191" spans="1:56" s="103" customFormat="1" x14ac:dyDescent="0.25">
      <c r="A191" s="138"/>
      <c r="B191" s="138"/>
      <c r="C191" s="138"/>
      <c r="D191" s="138"/>
      <c r="E191" s="142"/>
      <c r="F191" s="143"/>
      <c r="G191" s="138"/>
      <c r="H191" s="138"/>
      <c r="I191" s="138"/>
      <c r="J191" s="138"/>
      <c r="K191" s="143"/>
      <c r="L191" s="138"/>
      <c r="M191" s="138"/>
      <c r="N191" s="142"/>
      <c r="O191" s="142"/>
      <c r="P191" s="143"/>
      <c r="Q191" s="138"/>
      <c r="R191" s="138"/>
      <c r="S191" s="138"/>
      <c r="T191" s="138"/>
      <c r="U191" s="143"/>
      <c r="V191" s="138"/>
      <c r="W191" s="138"/>
      <c r="X191" s="138"/>
      <c r="Y191" s="138"/>
      <c r="Z191" s="143"/>
      <c r="AA191" s="138"/>
      <c r="AB191" s="138"/>
      <c r="AC191" s="138"/>
      <c r="AD191" s="138"/>
      <c r="AE191" s="143"/>
      <c r="AF191" s="138"/>
      <c r="AG191" s="138"/>
      <c r="AH191" s="138"/>
      <c r="AI191" s="138"/>
      <c r="AJ191" s="143"/>
      <c r="AK191" s="138"/>
      <c r="AL191" s="138"/>
      <c r="AM191" s="138"/>
      <c r="AN191" s="138"/>
      <c r="AO191" s="143"/>
      <c r="AP191" s="138"/>
      <c r="AQ191" s="138"/>
      <c r="AR191" s="138"/>
      <c r="AS191" s="138"/>
      <c r="AT191" s="143"/>
      <c r="AU191" s="138"/>
      <c r="AV191" s="138"/>
      <c r="AW191" s="138"/>
      <c r="AX191" s="138"/>
      <c r="AY191" s="143"/>
      <c r="AZ191" s="139"/>
      <c r="BA191" s="139"/>
      <c r="BB191" s="139"/>
      <c r="BC191" s="139"/>
      <c r="BD191" s="143"/>
    </row>
    <row r="192" spans="1:56" s="103" customFormat="1" x14ac:dyDescent="0.25">
      <c r="A192" s="138"/>
      <c r="B192" s="138"/>
      <c r="C192" s="138"/>
      <c r="D192" s="138"/>
      <c r="E192" s="142"/>
      <c r="F192" s="143"/>
      <c r="G192" s="138"/>
      <c r="H192" s="138"/>
      <c r="I192" s="138"/>
      <c r="J192" s="138"/>
      <c r="K192" s="143"/>
      <c r="L192" s="138"/>
      <c r="M192" s="138"/>
      <c r="N192" s="142"/>
      <c r="O192" s="142"/>
      <c r="P192" s="143"/>
      <c r="Q192" s="138"/>
      <c r="R192" s="138"/>
      <c r="S192" s="138"/>
      <c r="T192" s="138"/>
      <c r="U192" s="143"/>
      <c r="V192" s="138"/>
      <c r="W192" s="138"/>
      <c r="X192" s="138"/>
      <c r="Y192" s="138"/>
      <c r="Z192" s="143"/>
      <c r="AA192" s="138"/>
      <c r="AB192" s="138"/>
      <c r="AC192" s="138"/>
      <c r="AD192" s="138"/>
      <c r="AE192" s="143"/>
      <c r="AF192" s="138"/>
      <c r="AG192" s="138"/>
      <c r="AH192" s="138"/>
      <c r="AI192" s="138"/>
      <c r="AJ192" s="143"/>
      <c r="AK192" s="138"/>
      <c r="AL192" s="138"/>
      <c r="AM192" s="138"/>
      <c r="AN192" s="138"/>
      <c r="AO192" s="143"/>
      <c r="AP192" s="138"/>
      <c r="AQ192" s="138"/>
      <c r="AR192" s="138"/>
      <c r="AS192" s="138"/>
      <c r="AT192" s="143"/>
      <c r="AU192" s="138"/>
      <c r="AV192" s="138"/>
      <c r="AW192" s="138"/>
      <c r="AX192" s="138"/>
      <c r="AY192" s="143"/>
      <c r="AZ192" s="139"/>
      <c r="BA192" s="139"/>
      <c r="BB192" s="139"/>
      <c r="BC192" s="139"/>
      <c r="BD192" s="143"/>
    </row>
    <row r="193" spans="1:56" s="103" customFormat="1" x14ac:dyDescent="0.25">
      <c r="A193" s="138"/>
      <c r="B193" s="138"/>
      <c r="C193" s="138"/>
      <c r="D193" s="138"/>
      <c r="E193" s="142"/>
      <c r="F193" s="143"/>
      <c r="G193" s="138"/>
      <c r="H193" s="138"/>
      <c r="I193" s="138"/>
      <c r="J193" s="138"/>
      <c r="K193" s="143"/>
      <c r="L193" s="138"/>
      <c r="M193" s="138"/>
      <c r="N193" s="142"/>
      <c r="O193" s="142"/>
      <c r="P193" s="143"/>
      <c r="Q193" s="138"/>
      <c r="R193" s="138"/>
      <c r="S193" s="138"/>
      <c r="T193" s="138"/>
      <c r="U193" s="143"/>
      <c r="V193" s="138"/>
      <c r="W193" s="138"/>
      <c r="X193" s="138"/>
      <c r="Y193" s="138"/>
      <c r="Z193" s="143"/>
      <c r="AA193" s="138"/>
      <c r="AB193" s="138"/>
      <c r="AC193" s="138"/>
      <c r="AD193" s="138"/>
      <c r="AE193" s="143"/>
      <c r="AF193" s="138"/>
      <c r="AG193" s="138"/>
      <c r="AH193" s="138"/>
      <c r="AI193" s="138"/>
      <c r="AJ193" s="143"/>
      <c r="AK193" s="138"/>
      <c r="AL193" s="138"/>
      <c r="AM193" s="138"/>
      <c r="AN193" s="138"/>
      <c r="AO193" s="143"/>
      <c r="AP193" s="138"/>
      <c r="AQ193" s="138"/>
      <c r="AR193" s="138"/>
      <c r="AS193" s="138"/>
      <c r="AT193" s="143"/>
      <c r="AU193" s="138"/>
      <c r="AV193" s="138"/>
      <c r="AW193" s="138"/>
      <c r="AX193" s="138"/>
      <c r="AY193" s="143"/>
      <c r="AZ193" s="139"/>
      <c r="BA193" s="139"/>
      <c r="BB193" s="139"/>
      <c r="BC193" s="139"/>
      <c r="BD193" s="143"/>
    </row>
    <row r="194" spans="1:56" s="103" customFormat="1" x14ac:dyDescent="0.25">
      <c r="A194" s="138"/>
      <c r="B194" s="138"/>
      <c r="C194" s="138"/>
      <c r="D194" s="138"/>
      <c r="E194" s="142"/>
      <c r="F194" s="143"/>
      <c r="G194" s="138"/>
      <c r="H194" s="138"/>
      <c r="I194" s="138"/>
      <c r="J194" s="138"/>
      <c r="K194" s="143"/>
      <c r="L194" s="138"/>
      <c r="M194" s="138"/>
      <c r="N194" s="142"/>
      <c r="O194" s="142"/>
      <c r="P194" s="143"/>
      <c r="Q194" s="138"/>
      <c r="R194" s="138"/>
      <c r="S194" s="138"/>
      <c r="T194" s="138"/>
      <c r="U194" s="143"/>
      <c r="V194" s="138"/>
      <c r="W194" s="138"/>
      <c r="X194" s="138"/>
      <c r="Y194" s="138"/>
      <c r="Z194" s="143"/>
      <c r="AA194" s="138"/>
      <c r="AB194" s="138"/>
      <c r="AC194" s="138"/>
      <c r="AD194" s="138"/>
      <c r="AE194" s="143"/>
      <c r="AF194" s="138"/>
      <c r="AG194" s="138"/>
      <c r="AH194" s="138"/>
      <c r="AI194" s="138"/>
      <c r="AJ194" s="143"/>
      <c r="AK194" s="138"/>
      <c r="AL194" s="138"/>
      <c r="AM194" s="138"/>
      <c r="AN194" s="138"/>
      <c r="AO194" s="143"/>
      <c r="AP194" s="138"/>
      <c r="AQ194" s="138"/>
      <c r="AR194" s="138"/>
      <c r="AS194" s="138"/>
      <c r="AT194" s="143"/>
      <c r="AU194" s="138"/>
      <c r="AV194" s="138"/>
      <c r="AW194" s="138"/>
      <c r="AX194" s="138"/>
      <c r="AY194" s="143"/>
      <c r="AZ194" s="139"/>
      <c r="BA194" s="139"/>
      <c r="BB194" s="139"/>
      <c r="BC194" s="139"/>
      <c r="BD194" s="143"/>
    </row>
    <row r="195" spans="1:56" s="103" customFormat="1" x14ac:dyDescent="0.25">
      <c r="A195" s="138"/>
      <c r="B195" s="138"/>
      <c r="C195" s="138"/>
      <c r="D195" s="138"/>
      <c r="E195" s="142"/>
      <c r="F195" s="143"/>
      <c r="G195" s="138"/>
      <c r="H195" s="138"/>
      <c r="I195" s="138"/>
      <c r="J195" s="138"/>
      <c r="K195" s="143"/>
      <c r="L195" s="138"/>
      <c r="M195" s="138"/>
      <c r="N195" s="142"/>
      <c r="O195" s="142"/>
      <c r="P195" s="143"/>
      <c r="Q195" s="138"/>
      <c r="R195" s="138"/>
      <c r="S195" s="138"/>
      <c r="T195" s="138"/>
      <c r="U195" s="143"/>
      <c r="V195" s="138"/>
      <c r="W195" s="138"/>
      <c r="X195" s="138"/>
      <c r="Y195" s="138"/>
      <c r="Z195" s="143"/>
      <c r="AA195" s="138"/>
      <c r="AB195" s="138"/>
      <c r="AC195" s="138"/>
      <c r="AD195" s="138"/>
      <c r="AE195" s="143"/>
      <c r="AF195" s="138"/>
      <c r="AG195" s="138"/>
      <c r="AH195" s="138"/>
      <c r="AI195" s="138"/>
      <c r="AJ195" s="143"/>
      <c r="AK195" s="138"/>
      <c r="AL195" s="138"/>
      <c r="AM195" s="138"/>
      <c r="AN195" s="138"/>
      <c r="AO195" s="143"/>
      <c r="AP195" s="138"/>
      <c r="AQ195" s="138"/>
      <c r="AR195" s="138"/>
      <c r="AS195" s="138"/>
      <c r="AT195" s="143"/>
      <c r="AU195" s="138"/>
      <c r="AV195" s="138"/>
      <c r="AW195" s="138"/>
      <c r="AX195" s="138"/>
      <c r="AY195" s="143"/>
      <c r="AZ195" s="139"/>
      <c r="BA195" s="139"/>
      <c r="BB195" s="139"/>
      <c r="BC195" s="139"/>
      <c r="BD195" s="143"/>
    </row>
    <row r="196" spans="1:56" s="103" customFormat="1" x14ac:dyDescent="0.25">
      <c r="A196" s="138"/>
      <c r="B196" s="138"/>
      <c r="C196" s="138"/>
      <c r="D196" s="138"/>
      <c r="E196" s="142"/>
      <c r="F196" s="143"/>
      <c r="G196" s="138"/>
      <c r="H196" s="138"/>
      <c r="I196" s="138"/>
      <c r="J196" s="138"/>
      <c r="K196" s="143"/>
      <c r="L196" s="138"/>
      <c r="M196" s="138"/>
      <c r="N196" s="142"/>
      <c r="O196" s="142"/>
      <c r="P196" s="143"/>
      <c r="Q196" s="138"/>
      <c r="R196" s="138"/>
      <c r="S196" s="138"/>
      <c r="T196" s="138"/>
      <c r="U196" s="143"/>
      <c r="V196" s="138"/>
      <c r="W196" s="138"/>
      <c r="X196" s="138"/>
      <c r="Y196" s="138"/>
      <c r="Z196" s="143"/>
      <c r="AA196" s="138"/>
      <c r="AB196" s="138"/>
      <c r="AC196" s="138"/>
      <c r="AD196" s="138"/>
      <c r="AE196" s="143"/>
      <c r="AF196" s="138"/>
      <c r="AG196" s="138"/>
      <c r="AH196" s="138"/>
      <c r="AI196" s="138"/>
      <c r="AJ196" s="143"/>
      <c r="AK196" s="138"/>
      <c r="AL196" s="138"/>
      <c r="AM196" s="138"/>
      <c r="AN196" s="138"/>
      <c r="AO196" s="143"/>
      <c r="AP196" s="138"/>
      <c r="AQ196" s="138"/>
      <c r="AR196" s="138"/>
      <c r="AS196" s="138"/>
      <c r="AT196" s="143"/>
      <c r="AU196" s="138"/>
      <c r="AV196" s="138"/>
      <c r="AW196" s="138"/>
      <c r="AX196" s="138"/>
      <c r="AY196" s="143"/>
      <c r="AZ196" s="139"/>
      <c r="BA196" s="139"/>
      <c r="BB196" s="139"/>
      <c r="BC196" s="139"/>
      <c r="BD196" s="143"/>
    </row>
    <row r="197" spans="1:56" s="103" customFormat="1" x14ac:dyDescent="0.25">
      <c r="A197" s="138"/>
      <c r="B197" s="138"/>
      <c r="C197" s="138"/>
      <c r="D197" s="138"/>
      <c r="E197" s="142"/>
      <c r="F197" s="143"/>
      <c r="G197" s="138"/>
      <c r="H197" s="138"/>
      <c r="I197" s="138"/>
      <c r="J197" s="138"/>
      <c r="K197" s="143"/>
      <c r="L197" s="138"/>
      <c r="M197" s="138"/>
      <c r="N197" s="142"/>
      <c r="O197" s="142"/>
      <c r="P197" s="143"/>
      <c r="Q197" s="138"/>
      <c r="R197" s="138"/>
      <c r="S197" s="138"/>
      <c r="T197" s="138"/>
      <c r="U197" s="143"/>
      <c r="V197" s="138"/>
      <c r="W197" s="138"/>
      <c r="X197" s="138"/>
      <c r="Y197" s="138"/>
      <c r="Z197" s="143"/>
      <c r="AA197" s="138"/>
      <c r="AB197" s="138"/>
      <c r="AC197" s="138"/>
      <c r="AD197" s="138"/>
      <c r="AE197" s="143"/>
      <c r="AF197" s="138"/>
      <c r="AG197" s="138"/>
      <c r="AH197" s="138"/>
      <c r="AI197" s="138"/>
      <c r="AJ197" s="143"/>
      <c r="AK197" s="138"/>
      <c r="AL197" s="138"/>
      <c r="AM197" s="138"/>
      <c r="AN197" s="138"/>
      <c r="AO197" s="143"/>
      <c r="AP197" s="138"/>
      <c r="AQ197" s="138"/>
      <c r="AR197" s="138"/>
      <c r="AS197" s="138"/>
      <c r="AT197" s="143"/>
      <c r="AU197" s="138"/>
      <c r="AV197" s="138"/>
      <c r="AW197" s="138"/>
      <c r="AX197" s="138"/>
      <c r="AY197" s="143"/>
      <c r="AZ197" s="139"/>
      <c r="BA197" s="139"/>
      <c r="BB197" s="139"/>
      <c r="BC197" s="139"/>
      <c r="BD197" s="143"/>
    </row>
    <row r="198" spans="1:56" s="103" customFormat="1" x14ac:dyDescent="0.25">
      <c r="A198" s="138"/>
      <c r="B198" s="138"/>
      <c r="C198" s="138"/>
      <c r="D198" s="138"/>
      <c r="E198" s="142"/>
      <c r="F198" s="143"/>
      <c r="G198" s="138"/>
      <c r="H198" s="138"/>
      <c r="I198" s="138"/>
      <c r="J198" s="138"/>
      <c r="K198" s="143"/>
      <c r="L198" s="138"/>
      <c r="M198" s="138"/>
      <c r="N198" s="142"/>
      <c r="O198" s="142"/>
      <c r="P198" s="143"/>
      <c r="Q198" s="138"/>
      <c r="R198" s="138"/>
      <c r="S198" s="138"/>
      <c r="T198" s="138"/>
      <c r="U198" s="143"/>
      <c r="V198" s="138"/>
      <c r="W198" s="138"/>
      <c r="X198" s="138"/>
      <c r="Y198" s="138"/>
      <c r="Z198" s="143"/>
      <c r="AA198" s="138"/>
      <c r="AB198" s="138"/>
      <c r="AC198" s="138"/>
      <c r="AD198" s="138"/>
      <c r="AE198" s="143"/>
      <c r="AF198" s="138"/>
      <c r="AG198" s="138"/>
      <c r="AH198" s="138"/>
      <c r="AI198" s="138"/>
      <c r="AJ198" s="143"/>
      <c r="AK198" s="138"/>
      <c r="AL198" s="138"/>
      <c r="AM198" s="138"/>
      <c r="AN198" s="138"/>
      <c r="AO198" s="143"/>
      <c r="AP198" s="138"/>
      <c r="AQ198" s="138"/>
      <c r="AR198" s="138"/>
      <c r="AS198" s="138"/>
      <c r="AT198" s="143"/>
      <c r="AU198" s="138"/>
      <c r="AV198" s="138"/>
      <c r="AW198" s="138"/>
      <c r="AX198" s="138"/>
      <c r="AY198" s="143"/>
      <c r="AZ198" s="139"/>
      <c r="BA198" s="139"/>
      <c r="BB198" s="139"/>
      <c r="BC198" s="139"/>
      <c r="BD198" s="143"/>
    </row>
    <row r="199" spans="1:56" s="103" customFormat="1" x14ac:dyDescent="0.25">
      <c r="A199" s="138"/>
      <c r="B199" s="138"/>
      <c r="C199" s="138"/>
      <c r="D199" s="138"/>
      <c r="E199" s="142"/>
      <c r="F199" s="143"/>
      <c r="G199" s="138"/>
      <c r="H199" s="138"/>
      <c r="I199" s="138"/>
      <c r="J199" s="138"/>
      <c r="K199" s="143"/>
      <c r="L199" s="138"/>
      <c r="M199" s="138"/>
      <c r="N199" s="142"/>
      <c r="O199" s="142"/>
      <c r="P199" s="143"/>
      <c r="Q199" s="138"/>
      <c r="R199" s="138"/>
      <c r="S199" s="138"/>
      <c r="T199" s="138"/>
      <c r="U199" s="143"/>
      <c r="V199" s="138"/>
      <c r="W199" s="138"/>
      <c r="X199" s="138"/>
      <c r="Y199" s="138"/>
      <c r="Z199" s="143"/>
      <c r="AA199" s="138"/>
      <c r="AB199" s="138"/>
      <c r="AC199" s="138"/>
      <c r="AD199" s="138"/>
      <c r="AE199" s="143"/>
      <c r="AF199" s="138"/>
      <c r="AG199" s="138"/>
      <c r="AH199" s="138"/>
      <c r="AI199" s="138"/>
      <c r="AJ199" s="143"/>
      <c r="AK199" s="138"/>
      <c r="AL199" s="138"/>
      <c r="AM199" s="138"/>
      <c r="AN199" s="138"/>
      <c r="AO199" s="143"/>
      <c r="AP199" s="138"/>
      <c r="AQ199" s="138"/>
      <c r="AR199" s="138"/>
      <c r="AS199" s="138"/>
      <c r="AT199" s="143"/>
      <c r="AU199" s="138"/>
      <c r="AV199" s="138"/>
      <c r="AW199" s="138"/>
      <c r="AX199" s="138"/>
      <c r="AY199" s="143"/>
      <c r="AZ199" s="139"/>
      <c r="BA199" s="139"/>
      <c r="BB199" s="139"/>
      <c r="BC199" s="139"/>
      <c r="BD199" s="143"/>
    </row>
    <row r="200" spans="1:56" s="103" customFormat="1" x14ac:dyDescent="0.25">
      <c r="A200" s="138"/>
      <c r="B200" s="138"/>
      <c r="C200" s="138"/>
      <c r="D200" s="138"/>
      <c r="E200" s="142"/>
      <c r="F200" s="143"/>
      <c r="G200" s="138"/>
      <c r="H200" s="138"/>
      <c r="I200" s="138"/>
      <c r="J200" s="138"/>
      <c r="K200" s="143"/>
      <c r="L200" s="138"/>
      <c r="M200" s="138"/>
      <c r="N200" s="142"/>
      <c r="O200" s="142"/>
      <c r="P200" s="143"/>
      <c r="Q200" s="138"/>
      <c r="R200" s="138"/>
      <c r="S200" s="138"/>
      <c r="T200" s="138"/>
      <c r="U200" s="143"/>
      <c r="V200" s="138"/>
      <c r="W200" s="138"/>
      <c r="X200" s="138"/>
      <c r="Y200" s="138"/>
      <c r="Z200" s="143"/>
      <c r="AA200" s="138"/>
      <c r="AB200" s="138"/>
      <c r="AC200" s="138"/>
      <c r="AD200" s="138"/>
      <c r="AE200" s="143"/>
      <c r="AF200" s="138"/>
      <c r="AG200" s="138"/>
      <c r="AH200" s="138"/>
      <c r="AI200" s="138"/>
      <c r="AJ200" s="143"/>
      <c r="AK200" s="138"/>
      <c r="AL200" s="138"/>
      <c r="AM200" s="138"/>
      <c r="AN200" s="138"/>
      <c r="AO200" s="143"/>
      <c r="AP200" s="138"/>
      <c r="AQ200" s="138"/>
      <c r="AR200" s="138"/>
      <c r="AS200" s="138"/>
      <c r="AT200" s="143"/>
      <c r="AU200" s="138"/>
      <c r="AV200" s="138"/>
      <c r="AW200" s="138"/>
      <c r="AX200" s="138"/>
      <c r="AY200" s="143"/>
      <c r="AZ200" s="139"/>
      <c r="BA200" s="139"/>
      <c r="BB200" s="139"/>
      <c r="BC200" s="139"/>
      <c r="BD200" s="143"/>
    </row>
    <row r="201" spans="1:56" s="103" customFormat="1" x14ac:dyDescent="0.25">
      <c r="A201" s="138"/>
      <c r="B201" s="138"/>
      <c r="C201" s="138"/>
      <c r="D201" s="138"/>
      <c r="E201" s="142"/>
      <c r="F201" s="143"/>
      <c r="G201" s="138"/>
      <c r="H201" s="138"/>
      <c r="I201" s="138"/>
      <c r="J201" s="138"/>
      <c r="K201" s="143"/>
      <c r="L201" s="138"/>
      <c r="M201" s="138"/>
      <c r="N201" s="142"/>
      <c r="O201" s="142"/>
      <c r="P201" s="143"/>
      <c r="Q201" s="138"/>
      <c r="R201" s="138"/>
      <c r="S201" s="138"/>
      <c r="T201" s="138"/>
      <c r="U201" s="143"/>
      <c r="V201" s="138"/>
      <c r="W201" s="138"/>
      <c r="X201" s="138"/>
      <c r="Y201" s="138"/>
      <c r="Z201" s="143"/>
      <c r="AA201" s="138"/>
      <c r="AB201" s="138"/>
      <c r="AC201" s="138"/>
      <c r="AD201" s="138"/>
      <c r="AE201" s="143"/>
      <c r="AF201" s="138"/>
      <c r="AG201" s="138"/>
      <c r="AH201" s="138"/>
      <c r="AI201" s="138"/>
      <c r="AJ201" s="143"/>
      <c r="AK201" s="138"/>
      <c r="AL201" s="138"/>
      <c r="AM201" s="138"/>
      <c r="AN201" s="138"/>
      <c r="AO201" s="143"/>
      <c r="AP201" s="138"/>
      <c r="AQ201" s="138"/>
      <c r="AR201" s="138"/>
      <c r="AS201" s="138"/>
      <c r="AT201" s="143"/>
      <c r="AU201" s="138"/>
      <c r="AV201" s="138"/>
      <c r="AW201" s="138"/>
      <c r="AX201" s="138"/>
      <c r="AY201" s="143"/>
      <c r="AZ201" s="139"/>
      <c r="BA201" s="139"/>
      <c r="BB201" s="139"/>
      <c r="BC201" s="139"/>
      <c r="BD201" s="143"/>
    </row>
    <row r="202" spans="1:56" s="103" customFormat="1" x14ac:dyDescent="0.25">
      <c r="A202" s="138"/>
      <c r="B202" s="138"/>
      <c r="C202" s="138"/>
      <c r="D202" s="138"/>
      <c r="E202" s="142"/>
      <c r="F202" s="143"/>
      <c r="G202" s="138"/>
      <c r="H202" s="138"/>
      <c r="I202" s="138"/>
      <c r="J202" s="138"/>
      <c r="K202" s="143"/>
      <c r="L202" s="138"/>
      <c r="M202" s="138"/>
      <c r="N202" s="142"/>
      <c r="O202" s="142"/>
      <c r="P202" s="143"/>
      <c r="Q202" s="138"/>
      <c r="R202" s="138"/>
      <c r="S202" s="138"/>
      <c r="T202" s="138"/>
      <c r="U202" s="143"/>
      <c r="V202" s="138"/>
      <c r="W202" s="138"/>
      <c r="X202" s="138"/>
      <c r="Y202" s="138"/>
      <c r="Z202" s="143"/>
      <c r="AA202" s="138"/>
      <c r="AB202" s="138"/>
      <c r="AC202" s="138"/>
      <c r="AD202" s="138"/>
      <c r="AE202" s="143"/>
      <c r="AF202" s="138"/>
      <c r="AG202" s="138"/>
      <c r="AH202" s="138"/>
      <c r="AI202" s="138"/>
      <c r="AJ202" s="143"/>
      <c r="AK202" s="138"/>
      <c r="AL202" s="138"/>
      <c r="AM202" s="138"/>
      <c r="AN202" s="138"/>
      <c r="AO202" s="143"/>
      <c r="AP202" s="138"/>
      <c r="AQ202" s="138"/>
      <c r="AR202" s="138"/>
      <c r="AS202" s="138"/>
      <c r="AT202" s="143"/>
      <c r="AU202" s="138"/>
      <c r="AV202" s="138"/>
      <c r="AW202" s="138"/>
      <c r="AX202" s="138"/>
      <c r="AY202" s="143"/>
      <c r="AZ202" s="139"/>
      <c r="BA202" s="139"/>
      <c r="BB202" s="139"/>
      <c r="BC202" s="139"/>
      <c r="BD202" s="143"/>
    </row>
    <row r="203" spans="1:56" s="103" customFormat="1" x14ac:dyDescent="0.25">
      <c r="A203" s="138"/>
      <c r="B203" s="138"/>
      <c r="C203" s="138"/>
      <c r="D203" s="138"/>
      <c r="E203" s="142"/>
      <c r="F203" s="143"/>
      <c r="G203" s="138"/>
      <c r="H203" s="138"/>
      <c r="I203" s="138"/>
      <c r="J203" s="138"/>
      <c r="K203" s="143"/>
      <c r="L203" s="138"/>
      <c r="M203" s="138"/>
      <c r="N203" s="142"/>
      <c r="O203" s="142"/>
      <c r="P203" s="143"/>
      <c r="Q203" s="138"/>
      <c r="R203" s="138"/>
      <c r="S203" s="138"/>
      <c r="T203" s="138"/>
      <c r="U203" s="143"/>
      <c r="V203" s="138"/>
      <c r="W203" s="138"/>
      <c r="X203" s="138"/>
      <c r="Y203" s="138"/>
      <c r="Z203" s="143"/>
      <c r="AA203" s="138"/>
      <c r="AB203" s="138"/>
      <c r="AC203" s="138"/>
      <c r="AD203" s="138"/>
      <c r="AE203" s="143"/>
      <c r="AF203" s="138"/>
      <c r="AG203" s="138"/>
      <c r="AH203" s="138"/>
      <c r="AI203" s="138"/>
      <c r="AJ203" s="143"/>
      <c r="AK203" s="138"/>
      <c r="AL203" s="138"/>
      <c r="AM203" s="138"/>
      <c r="AN203" s="138"/>
      <c r="AO203" s="143"/>
      <c r="AP203" s="138"/>
      <c r="AQ203" s="138"/>
      <c r="AR203" s="138"/>
      <c r="AS203" s="138"/>
      <c r="AT203" s="143"/>
      <c r="AU203" s="138"/>
      <c r="AV203" s="138"/>
      <c r="AW203" s="138"/>
      <c r="AX203" s="138"/>
      <c r="AY203" s="143"/>
      <c r="AZ203" s="139"/>
      <c r="BA203" s="139"/>
      <c r="BB203" s="139"/>
      <c r="BC203" s="139"/>
      <c r="BD203" s="143"/>
    </row>
    <row r="204" spans="1:56" s="103" customFormat="1" x14ac:dyDescent="0.25">
      <c r="A204" s="138"/>
      <c r="B204" s="138"/>
      <c r="C204" s="138"/>
      <c r="D204" s="138"/>
      <c r="E204" s="142"/>
      <c r="F204" s="143"/>
      <c r="G204" s="138"/>
      <c r="H204" s="138"/>
      <c r="I204" s="138"/>
      <c r="J204" s="138"/>
      <c r="K204" s="143"/>
      <c r="L204" s="138"/>
      <c r="M204" s="138"/>
      <c r="N204" s="142"/>
      <c r="O204" s="142"/>
      <c r="P204" s="143"/>
      <c r="Q204" s="138"/>
      <c r="R204" s="138"/>
      <c r="S204" s="138"/>
      <c r="T204" s="138"/>
      <c r="U204" s="143"/>
      <c r="V204" s="138"/>
      <c r="W204" s="138"/>
      <c r="X204" s="138"/>
      <c r="Y204" s="138"/>
      <c r="Z204" s="143"/>
      <c r="AA204" s="138"/>
      <c r="AB204" s="138"/>
      <c r="AC204" s="138"/>
      <c r="AD204" s="138"/>
      <c r="AE204" s="143"/>
      <c r="AF204" s="138"/>
      <c r="AG204" s="138"/>
      <c r="AH204" s="138"/>
      <c r="AI204" s="138"/>
      <c r="AJ204" s="143"/>
      <c r="AK204" s="138"/>
      <c r="AL204" s="138"/>
      <c r="AM204" s="138"/>
      <c r="AN204" s="138"/>
      <c r="AO204" s="143"/>
      <c r="AP204" s="138"/>
      <c r="AQ204" s="138"/>
      <c r="AR204" s="138"/>
      <c r="AS204" s="138"/>
      <c r="AT204" s="143"/>
      <c r="AU204" s="138"/>
      <c r="AV204" s="138"/>
      <c r="AW204" s="138"/>
      <c r="AX204" s="138"/>
      <c r="AY204" s="143"/>
      <c r="AZ204" s="139"/>
      <c r="BA204" s="139"/>
      <c r="BB204" s="139"/>
      <c r="BC204" s="139"/>
      <c r="BD204" s="143"/>
    </row>
    <row r="205" spans="1:56" s="103" customFormat="1" x14ac:dyDescent="0.25">
      <c r="A205" s="138"/>
      <c r="B205" s="138"/>
      <c r="C205" s="138"/>
      <c r="D205" s="138"/>
      <c r="E205" s="142"/>
      <c r="F205" s="143"/>
      <c r="G205" s="138"/>
      <c r="H205" s="138"/>
      <c r="I205" s="138"/>
      <c r="J205" s="138"/>
      <c r="K205" s="143"/>
      <c r="L205" s="138"/>
      <c r="M205" s="138"/>
      <c r="N205" s="142"/>
      <c r="O205" s="142"/>
      <c r="P205" s="143"/>
      <c r="Q205" s="138"/>
      <c r="R205" s="138"/>
      <c r="S205" s="138"/>
      <c r="T205" s="138"/>
      <c r="U205" s="143"/>
      <c r="V205" s="138"/>
      <c r="W205" s="138"/>
      <c r="X205" s="138"/>
      <c r="Y205" s="138"/>
      <c r="Z205" s="143"/>
      <c r="AA205" s="138"/>
      <c r="AB205" s="138"/>
      <c r="AC205" s="138"/>
      <c r="AD205" s="138"/>
      <c r="AE205" s="143"/>
      <c r="AF205" s="138"/>
      <c r="AG205" s="138"/>
      <c r="AH205" s="138"/>
      <c r="AI205" s="138"/>
      <c r="AJ205" s="143"/>
      <c r="AK205" s="138"/>
      <c r="AL205" s="138"/>
      <c r="AM205" s="138"/>
      <c r="AN205" s="138"/>
      <c r="AO205" s="143"/>
      <c r="AP205" s="138"/>
      <c r="AQ205" s="138"/>
      <c r="AR205" s="138"/>
      <c r="AS205" s="138"/>
      <c r="AT205" s="143"/>
      <c r="AU205" s="138"/>
      <c r="AV205" s="138"/>
      <c r="AW205" s="138"/>
      <c r="AX205" s="138"/>
      <c r="AY205" s="143"/>
      <c r="AZ205" s="139"/>
      <c r="BA205" s="139"/>
      <c r="BB205" s="139"/>
      <c r="BC205" s="139"/>
      <c r="BD205" s="143"/>
    </row>
    <row r="206" spans="1:56" s="103" customFormat="1" x14ac:dyDescent="0.25">
      <c r="A206" s="138"/>
      <c r="B206" s="138"/>
      <c r="C206" s="138"/>
      <c r="D206" s="138"/>
      <c r="E206" s="142"/>
      <c r="F206" s="143"/>
      <c r="G206" s="138"/>
      <c r="H206" s="138"/>
      <c r="I206" s="138"/>
      <c r="J206" s="138"/>
      <c r="K206" s="143"/>
      <c r="L206" s="138"/>
      <c r="M206" s="138"/>
      <c r="N206" s="142"/>
      <c r="O206" s="142"/>
      <c r="P206" s="143"/>
      <c r="Q206" s="138"/>
      <c r="R206" s="138"/>
      <c r="S206" s="138"/>
      <c r="T206" s="138"/>
      <c r="U206" s="143"/>
      <c r="V206" s="138"/>
      <c r="W206" s="138"/>
      <c r="X206" s="138"/>
      <c r="Y206" s="138"/>
      <c r="Z206" s="143"/>
      <c r="AA206" s="138"/>
      <c r="AB206" s="138"/>
      <c r="AC206" s="138"/>
      <c r="AD206" s="138"/>
      <c r="AE206" s="143"/>
      <c r="AF206" s="138"/>
      <c r="AG206" s="138"/>
      <c r="AH206" s="138"/>
      <c r="AI206" s="138"/>
      <c r="AJ206" s="143"/>
      <c r="AK206" s="138"/>
      <c r="AL206" s="138"/>
      <c r="AM206" s="138"/>
      <c r="AN206" s="138"/>
      <c r="AO206" s="143"/>
      <c r="AP206" s="138"/>
      <c r="AQ206" s="138"/>
      <c r="AR206" s="138"/>
      <c r="AS206" s="138"/>
      <c r="AT206" s="143"/>
      <c r="AU206" s="138"/>
      <c r="AV206" s="138"/>
      <c r="AW206" s="138"/>
      <c r="AX206" s="138"/>
      <c r="AY206" s="143"/>
      <c r="AZ206" s="139"/>
      <c r="BA206" s="139"/>
      <c r="BB206" s="139"/>
      <c r="BC206" s="139"/>
      <c r="BD206" s="143"/>
    </row>
    <row r="207" spans="1:56" s="103" customFormat="1" x14ac:dyDescent="0.25">
      <c r="A207" s="138"/>
      <c r="B207" s="138"/>
      <c r="C207" s="138"/>
      <c r="D207" s="138"/>
      <c r="E207" s="142"/>
      <c r="F207" s="143"/>
      <c r="G207" s="138"/>
      <c r="H207" s="138"/>
      <c r="I207" s="138"/>
      <c r="J207" s="138"/>
      <c r="K207" s="143"/>
      <c r="L207" s="138"/>
      <c r="M207" s="138"/>
      <c r="N207" s="142"/>
      <c r="O207" s="142"/>
      <c r="P207" s="143"/>
      <c r="Q207" s="138"/>
      <c r="R207" s="138"/>
      <c r="S207" s="138"/>
      <c r="T207" s="138"/>
      <c r="U207" s="143"/>
      <c r="V207" s="138"/>
      <c r="W207" s="138"/>
      <c r="X207" s="138"/>
      <c r="Y207" s="138"/>
      <c r="Z207" s="143"/>
      <c r="AA207" s="138"/>
      <c r="AB207" s="138"/>
      <c r="AC207" s="138"/>
      <c r="AD207" s="138"/>
      <c r="AE207" s="143"/>
      <c r="AF207" s="138"/>
      <c r="AG207" s="138"/>
      <c r="AH207" s="138"/>
      <c r="AI207" s="138"/>
      <c r="AJ207" s="143"/>
      <c r="AK207" s="138"/>
      <c r="AL207" s="138"/>
      <c r="AM207" s="138"/>
      <c r="AN207" s="138"/>
      <c r="AO207" s="143"/>
      <c r="AP207" s="138"/>
      <c r="AQ207" s="138"/>
      <c r="AR207" s="138"/>
      <c r="AS207" s="138"/>
      <c r="AT207" s="143"/>
      <c r="AU207" s="138"/>
      <c r="AV207" s="138"/>
      <c r="AW207" s="138"/>
      <c r="AX207" s="138"/>
      <c r="AY207" s="143"/>
      <c r="AZ207" s="139"/>
      <c r="BA207" s="139"/>
      <c r="BB207" s="139"/>
      <c r="BC207" s="139"/>
      <c r="BD207" s="143"/>
    </row>
    <row r="208" spans="1:56" s="103" customFormat="1" x14ac:dyDescent="0.25">
      <c r="A208" s="138"/>
      <c r="B208" s="138"/>
      <c r="C208" s="138"/>
      <c r="D208" s="138"/>
      <c r="E208" s="142"/>
      <c r="F208" s="143"/>
      <c r="G208" s="138"/>
      <c r="H208" s="138"/>
      <c r="I208" s="138"/>
      <c r="J208" s="138"/>
      <c r="K208" s="143"/>
      <c r="L208" s="138"/>
      <c r="M208" s="138"/>
      <c r="N208" s="142"/>
      <c r="O208" s="142"/>
      <c r="P208" s="143"/>
      <c r="Q208" s="138"/>
      <c r="R208" s="138"/>
      <c r="S208" s="138"/>
      <c r="T208" s="138"/>
      <c r="U208" s="143"/>
      <c r="V208" s="138"/>
      <c r="W208" s="138"/>
      <c r="X208" s="138"/>
      <c r="Y208" s="138"/>
      <c r="Z208" s="143"/>
      <c r="AA208" s="138"/>
      <c r="AB208" s="138"/>
      <c r="AC208" s="138"/>
      <c r="AD208" s="138"/>
      <c r="AE208" s="143"/>
      <c r="AF208" s="138"/>
      <c r="AG208" s="138"/>
      <c r="AH208" s="138"/>
      <c r="AI208" s="138"/>
      <c r="AJ208" s="143"/>
      <c r="AK208" s="138"/>
      <c r="AL208" s="138"/>
      <c r="AM208" s="138"/>
      <c r="AN208" s="138"/>
      <c r="AO208" s="143"/>
      <c r="AP208" s="138"/>
      <c r="AQ208" s="138"/>
      <c r="AR208" s="138"/>
      <c r="AS208" s="138"/>
      <c r="AT208" s="143"/>
      <c r="AU208" s="138"/>
      <c r="AV208" s="138"/>
      <c r="AW208" s="138"/>
      <c r="AX208" s="138"/>
      <c r="AY208" s="143"/>
      <c r="AZ208" s="139"/>
      <c r="BA208" s="139"/>
      <c r="BB208" s="139"/>
      <c r="BC208" s="139"/>
      <c r="BD208" s="143"/>
    </row>
    <row r="209" spans="1:56" s="103" customFormat="1" x14ac:dyDescent="0.25">
      <c r="A209" s="138"/>
      <c r="B209" s="138"/>
      <c r="C209" s="138"/>
      <c r="D209" s="138"/>
      <c r="E209" s="142"/>
      <c r="F209" s="143"/>
      <c r="G209" s="138"/>
      <c r="H209" s="138"/>
      <c r="I209" s="138"/>
      <c r="J209" s="138"/>
      <c r="K209" s="143"/>
      <c r="L209" s="138"/>
      <c r="M209" s="138"/>
      <c r="N209" s="142"/>
      <c r="O209" s="142"/>
      <c r="P209" s="143"/>
      <c r="Q209" s="138"/>
      <c r="R209" s="138"/>
      <c r="S209" s="138"/>
      <c r="T209" s="138"/>
      <c r="U209" s="143"/>
      <c r="V209" s="138"/>
      <c r="W209" s="138"/>
      <c r="X209" s="138"/>
      <c r="Y209" s="138"/>
      <c r="Z209" s="143"/>
      <c r="AA209" s="138"/>
      <c r="AB209" s="138"/>
      <c r="AC209" s="138"/>
      <c r="AD209" s="138"/>
      <c r="AE209" s="143"/>
      <c r="AF209" s="138"/>
      <c r="AG209" s="138"/>
      <c r="AH209" s="138"/>
      <c r="AI209" s="138"/>
      <c r="AJ209" s="143"/>
      <c r="AK209" s="138"/>
      <c r="AL209" s="138"/>
      <c r="AM209" s="138"/>
      <c r="AN209" s="138"/>
      <c r="AO209" s="143"/>
      <c r="AP209" s="138"/>
      <c r="AQ209" s="138"/>
      <c r="AR209" s="138"/>
      <c r="AS209" s="138"/>
      <c r="AT209" s="143"/>
      <c r="AU209" s="138"/>
      <c r="AV209" s="138"/>
      <c r="AW209" s="138"/>
      <c r="AX209" s="138"/>
      <c r="AY209" s="143"/>
      <c r="AZ209" s="139"/>
      <c r="BA209" s="139"/>
      <c r="BB209" s="139"/>
      <c r="BC209" s="139"/>
      <c r="BD209" s="143"/>
    </row>
    <row r="210" spans="1:56" s="103" customFormat="1" x14ac:dyDescent="0.25">
      <c r="A210" s="138"/>
      <c r="B210" s="138"/>
      <c r="C210" s="138"/>
      <c r="D210" s="138"/>
      <c r="E210" s="142"/>
      <c r="F210" s="143"/>
      <c r="G210" s="138"/>
      <c r="H210" s="138"/>
      <c r="I210" s="138"/>
      <c r="J210" s="138"/>
      <c r="K210" s="143"/>
      <c r="L210" s="138"/>
      <c r="M210" s="138"/>
      <c r="N210" s="142"/>
      <c r="O210" s="142"/>
      <c r="P210" s="143"/>
      <c r="Q210" s="138"/>
      <c r="R210" s="138"/>
      <c r="S210" s="138"/>
      <c r="T210" s="138"/>
      <c r="U210" s="143"/>
      <c r="V210" s="138"/>
      <c r="W210" s="138"/>
      <c r="X210" s="138"/>
      <c r="Y210" s="138"/>
      <c r="Z210" s="143"/>
      <c r="AA210" s="138"/>
      <c r="AB210" s="138"/>
      <c r="AC210" s="138"/>
      <c r="AD210" s="138"/>
      <c r="AE210" s="143"/>
      <c r="AF210" s="138"/>
      <c r="AG210" s="138"/>
      <c r="AH210" s="138"/>
      <c r="AI210" s="138"/>
      <c r="AJ210" s="143"/>
      <c r="AK210" s="138"/>
      <c r="AL210" s="138"/>
      <c r="AM210" s="138"/>
      <c r="AN210" s="138"/>
      <c r="AO210" s="143"/>
      <c r="AP210" s="138"/>
      <c r="AQ210" s="138"/>
      <c r="AR210" s="138"/>
      <c r="AS210" s="138"/>
      <c r="AT210" s="143"/>
      <c r="AU210" s="138"/>
      <c r="AV210" s="138"/>
      <c r="AW210" s="138"/>
      <c r="AX210" s="138"/>
      <c r="AY210" s="143"/>
      <c r="AZ210" s="139"/>
      <c r="BA210" s="139"/>
      <c r="BB210" s="139"/>
      <c r="BC210" s="139"/>
      <c r="BD210" s="143"/>
    </row>
    <row r="211" spans="1:56" s="103" customFormat="1" x14ac:dyDescent="0.25">
      <c r="A211" s="138"/>
      <c r="B211" s="138"/>
      <c r="C211" s="138"/>
      <c r="D211" s="138"/>
      <c r="E211" s="142"/>
      <c r="F211" s="143"/>
      <c r="G211" s="138"/>
      <c r="H211" s="138"/>
      <c r="I211" s="138"/>
      <c r="J211" s="138"/>
      <c r="K211" s="143"/>
      <c r="L211" s="138"/>
      <c r="M211" s="138"/>
      <c r="N211" s="142"/>
      <c r="O211" s="142"/>
      <c r="P211" s="143"/>
      <c r="Q211" s="138"/>
      <c r="R211" s="138"/>
      <c r="S211" s="138"/>
      <c r="T211" s="138"/>
      <c r="U211" s="143"/>
      <c r="V211" s="138"/>
      <c r="W211" s="138"/>
      <c r="X211" s="138"/>
      <c r="Y211" s="138"/>
      <c r="Z211" s="143"/>
      <c r="AA211" s="138"/>
      <c r="AB211" s="138"/>
      <c r="AC211" s="138"/>
      <c r="AD211" s="138"/>
      <c r="AE211" s="143"/>
      <c r="AF211" s="138"/>
      <c r="AG211" s="138"/>
      <c r="AH211" s="138"/>
      <c r="AI211" s="138"/>
      <c r="AJ211" s="143"/>
      <c r="AK211" s="138"/>
      <c r="AL211" s="138"/>
      <c r="AM211" s="138"/>
      <c r="AN211" s="138"/>
      <c r="AO211" s="143"/>
      <c r="AP211" s="138"/>
      <c r="AQ211" s="138"/>
      <c r="AR211" s="138"/>
      <c r="AS211" s="138"/>
      <c r="AT211" s="143"/>
      <c r="AU211" s="138"/>
      <c r="AV211" s="138"/>
      <c r="AW211" s="138"/>
      <c r="AX211" s="138"/>
      <c r="AY211" s="143"/>
      <c r="AZ211" s="139"/>
      <c r="BA211" s="139"/>
      <c r="BB211" s="139"/>
      <c r="BC211" s="139"/>
      <c r="BD211" s="143"/>
    </row>
    <row r="212" spans="1:56" s="103" customFormat="1" x14ac:dyDescent="0.25">
      <c r="A212" s="138"/>
      <c r="B212" s="138"/>
      <c r="C212" s="138"/>
      <c r="D212" s="138"/>
      <c r="E212" s="142"/>
      <c r="F212" s="143"/>
      <c r="G212" s="138"/>
      <c r="H212" s="138"/>
      <c r="I212" s="138"/>
      <c r="J212" s="138"/>
      <c r="K212" s="143"/>
      <c r="L212" s="138"/>
      <c r="M212" s="138"/>
      <c r="N212" s="142"/>
      <c r="O212" s="142"/>
      <c r="P212" s="143"/>
      <c r="Q212" s="138"/>
      <c r="R212" s="138"/>
      <c r="S212" s="138"/>
      <c r="T212" s="138"/>
      <c r="U212" s="143"/>
      <c r="V212" s="138"/>
      <c r="W212" s="138"/>
      <c r="X212" s="138"/>
      <c r="Y212" s="138"/>
      <c r="Z212" s="143"/>
      <c r="AA212" s="138"/>
      <c r="AB212" s="138"/>
      <c r="AC212" s="138"/>
      <c r="AD212" s="138"/>
      <c r="AE212" s="143"/>
      <c r="AF212" s="138"/>
      <c r="AG212" s="138"/>
      <c r="AH212" s="138"/>
      <c r="AI212" s="138"/>
      <c r="AJ212" s="143"/>
      <c r="AK212" s="138"/>
      <c r="AL212" s="138"/>
      <c r="AM212" s="138"/>
      <c r="AN212" s="138"/>
      <c r="AO212" s="143"/>
      <c r="AP212" s="138"/>
      <c r="AQ212" s="138"/>
      <c r="AR212" s="138"/>
      <c r="AS212" s="138"/>
      <c r="AT212" s="143"/>
      <c r="AU212" s="138"/>
      <c r="AV212" s="138"/>
      <c r="AW212" s="138"/>
      <c r="AX212" s="138"/>
      <c r="AY212" s="143"/>
      <c r="AZ212" s="139"/>
      <c r="BA212" s="139"/>
      <c r="BB212" s="139"/>
      <c r="BC212" s="139"/>
      <c r="BD212" s="143"/>
    </row>
    <row r="213" spans="1:56" s="103" customFormat="1" x14ac:dyDescent="0.25">
      <c r="A213" s="138"/>
      <c r="B213" s="138"/>
      <c r="C213" s="138"/>
      <c r="D213" s="138"/>
      <c r="E213" s="142"/>
      <c r="F213" s="143"/>
      <c r="G213" s="138"/>
      <c r="H213" s="138"/>
      <c r="I213" s="138"/>
      <c r="J213" s="138"/>
      <c r="K213" s="143"/>
      <c r="L213" s="138"/>
      <c r="M213" s="138"/>
      <c r="N213" s="142"/>
      <c r="O213" s="142"/>
      <c r="P213" s="143"/>
      <c r="Q213" s="138"/>
      <c r="R213" s="138"/>
      <c r="S213" s="138"/>
      <c r="T213" s="138"/>
      <c r="U213" s="143"/>
      <c r="V213" s="138"/>
      <c r="W213" s="138"/>
      <c r="X213" s="138"/>
      <c r="Y213" s="138"/>
      <c r="Z213" s="143"/>
      <c r="AA213" s="138"/>
      <c r="AB213" s="138"/>
      <c r="AC213" s="138"/>
      <c r="AD213" s="138"/>
      <c r="AE213" s="143"/>
      <c r="AF213" s="138"/>
      <c r="AG213" s="138"/>
      <c r="AH213" s="138"/>
      <c r="AI213" s="138"/>
      <c r="AJ213" s="143"/>
      <c r="AK213" s="138"/>
      <c r="AL213" s="138"/>
      <c r="AM213" s="138"/>
      <c r="AN213" s="138"/>
      <c r="AO213" s="143"/>
      <c r="AP213" s="138"/>
      <c r="AQ213" s="138"/>
      <c r="AR213" s="138"/>
      <c r="AS213" s="138"/>
      <c r="AT213" s="143"/>
      <c r="AU213" s="138"/>
      <c r="AV213" s="138"/>
      <c r="AW213" s="138"/>
      <c r="AX213" s="138"/>
      <c r="AY213" s="143"/>
      <c r="AZ213" s="139"/>
      <c r="BA213" s="139"/>
      <c r="BB213" s="139"/>
      <c r="BC213" s="139"/>
      <c r="BD213" s="143"/>
    </row>
    <row r="214" spans="1:56" s="103" customFormat="1" x14ac:dyDescent="0.25">
      <c r="A214" s="138"/>
      <c r="B214" s="138"/>
      <c r="C214" s="138"/>
      <c r="D214" s="138"/>
      <c r="E214" s="142"/>
      <c r="F214" s="143"/>
      <c r="G214" s="138"/>
      <c r="H214" s="138"/>
      <c r="I214" s="138"/>
      <c r="J214" s="138"/>
      <c r="K214" s="143"/>
      <c r="L214" s="138"/>
      <c r="M214" s="138"/>
      <c r="N214" s="142"/>
      <c r="O214" s="142"/>
      <c r="P214" s="143"/>
      <c r="Q214" s="138"/>
      <c r="R214" s="138"/>
      <c r="S214" s="138"/>
      <c r="T214" s="138"/>
      <c r="U214" s="143"/>
      <c r="V214" s="138"/>
      <c r="W214" s="138"/>
      <c r="X214" s="138"/>
      <c r="Y214" s="138"/>
      <c r="Z214" s="143"/>
      <c r="AA214" s="138"/>
      <c r="AB214" s="138"/>
      <c r="AC214" s="138"/>
      <c r="AD214" s="138"/>
      <c r="AE214" s="143"/>
      <c r="AF214" s="138"/>
      <c r="AG214" s="138"/>
      <c r="AH214" s="138"/>
      <c r="AI214" s="138"/>
      <c r="AJ214" s="143"/>
      <c r="AK214" s="138"/>
      <c r="AL214" s="138"/>
      <c r="AM214" s="138"/>
      <c r="AN214" s="138"/>
      <c r="AO214" s="143"/>
      <c r="AP214" s="138"/>
      <c r="AQ214" s="138"/>
      <c r="AR214" s="138"/>
      <c r="AS214" s="138"/>
      <c r="AT214" s="143"/>
      <c r="AU214" s="138"/>
      <c r="AV214" s="138"/>
      <c r="AW214" s="138"/>
      <c r="AX214" s="138"/>
      <c r="AY214" s="143"/>
      <c r="AZ214" s="139"/>
      <c r="BA214" s="139"/>
      <c r="BB214" s="139"/>
      <c r="BC214" s="139"/>
      <c r="BD214" s="143"/>
    </row>
    <row r="215" spans="1:56" s="103" customFormat="1" x14ac:dyDescent="0.25">
      <c r="A215" s="138"/>
      <c r="B215" s="138"/>
      <c r="C215" s="138"/>
      <c r="D215" s="138"/>
      <c r="E215" s="142"/>
      <c r="F215" s="143"/>
      <c r="G215" s="138"/>
      <c r="H215" s="138"/>
      <c r="I215" s="138"/>
      <c r="J215" s="138"/>
      <c r="K215" s="143"/>
      <c r="L215" s="138"/>
      <c r="M215" s="138"/>
      <c r="N215" s="142"/>
      <c r="O215" s="142"/>
      <c r="P215" s="143"/>
      <c r="Q215" s="138"/>
      <c r="R215" s="138"/>
      <c r="S215" s="138"/>
      <c r="T215" s="138"/>
      <c r="U215" s="143"/>
      <c r="V215" s="138"/>
      <c r="W215" s="138"/>
      <c r="X215" s="138"/>
      <c r="Y215" s="138"/>
      <c r="Z215" s="143"/>
      <c r="AA215" s="138"/>
      <c r="AB215" s="138"/>
      <c r="AC215" s="138"/>
      <c r="AD215" s="138"/>
      <c r="AE215" s="143"/>
      <c r="AF215" s="138"/>
      <c r="AG215" s="138"/>
      <c r="AH215" s="138"/>
      <c r="AI215" s="138"/>
      <c r="AJ215" s="143"/>
      <c r="AK215" s="138"/>
      <c r="AL215" s="138"/>
      <c r="AM215" s="138"/>
      <c r="AN215" s="138"/>
      <c r="AO215" s="143"/>
      <c r="AP215" s="138"/>
      <c r="AQ215" s="138"/>
      <c r="AR215" s="138"/>
      <c r="AS215" s="138"/>
      <c r="AT215" s="143"/>
      <c r="AU215" s="138"/>
      <c r="AV215" s="138"/>
      <c r="AW215" s="138"/>
      <c r="AX215" s="138"/>
      <c r="AY215" s="143"/>
      <c r="AZ215" s="139"/>
      <c r="BA215" s="139"/>
      <c r="BB215" s="139"/>
      <c r="BC215" s="139"/>
      <c r="BD215" s="143"/>
    </row>
    <row r="216" spans="1:56" s="103" customFormat="1" x14ac:dyDescent="0.25">
      <c r="A216" s="138"/>
      <c r="B216" s="138"/>
      <c r="C216" s="138"/>
      <c r="D216" s="138"/>
      <c r="E216" s="142"/>
      <c r="F216" s="143"/>
      <c r="G216" s="138"/>
      <c r="H216" s="138"/>
      <c r="I216" s="138"/>
      <c r="J216" s="138"/>
      <c r="K216" s="143"/>
      <c r="L216" s="138"/>
      <c r="M216" s="138"/>
      <c r="N216" s="142"/>
      <c r="O216" s="142"/>
      <c r="P216" s="143"/>
      <c r="Q216" s="138"/>
      <c r="R216" s="138"/>
      <c r="S216" s="138"/>
      <c r="T216" s="138"/>
      <c r="U216" s="143"/>
      <c r="V216" s="138"/>
      <c r="W216" s="138"/>
      <c r="X216" s="138"/>
      <c r="Y216" s="138"/>
      <c r="Z216" s="143"/>
      <c r="AA216" s="138"/>
      <c r="AB216" s="138"/>
      <c r="AC216" s="138"/>
      <c r="AD216" s="138"/>
      <c r="AE216" s="143"/>
      <c r="AF216" s="138"/>
      <c r="AG216" s="138"/>
      <c r="AH216" s="138"/>
      <c r="AI216" s="138"/>
      <c r="AJ216" s="143"/>
      <c r="AK216" s="138"/>
      <c r="AL216" s="138"/>
      <c r="AM216" s="138"/>
      <c r="AN216" s="138"/>
      <c r="AO216" s="143"/>
      <c r="AP216" s="138"/>
      <c r="AQ216" s="138"/>
      <c r="AR216" s="138"/>
      <c r="AS216" s="138"/>
      <c r="AT216" s="143"/>
      <c r="AU216" s="138"/>
      <c r="AV216" s="138"/>
      <c r="AW216" s="138"/>
      <c r="AX216" s="138"/>
      <c r="AY216" s="143"/>
      <c r="AZ216" s="139"/>
      <c r="BA216" s="139"/>
      <c r="BB216" s="139"/>
      <c r="BC216" s="139"/>
      <c r="BD216" s="143"/>
    </row>
    <row r="217" spans="1:56" s="103" customFormat="1" x14ac:dyDescent="0.25">
      <c r="A217" s="138"/>
      <c r="B217" s="138"/>
      <c r="C217" s="138"/>
      <c r="D217" s="138"/>
      <c r="E217" s="142"/>
      <c r="F217" s="143"/>
      <c r="G217" s="138"/>
      <c r="H217" s="138"/>
      <c r="I217" s="138"/>
      <c r="J217" s="138"/>
      <c r="K217" s="143"/>
      <c r="L217" s="138"/>
      <c r="M217" s="138"/>
      <c r="N217" s="142"/>
      <c r="O217" s="142"/>
      <c r="P217" s="143"/>
      <c r="Q217" s="138"/>
      <c r="R217" s="138"/>
      <c r="S217" s="138"/>
      <c r="T217" s="138"/>
      <c r="U217" s="143"/>
      <c r="V217" s="138"/>
      <c r="W217" s="138"/>
      <c r="X217" s="138"/>
      <c r="Y217" s="138"/>
      <c r="Z217" s="143"/>
      <c r="AA217" s="138"/>
      <c r="AB217" s="138"/>
      <c r="AC217" s="138"/>
      <c r="AD217" s="138"/>
      <c r="AE217" s="143"/>
      <c r="AF217" s="138"/>
      <c r="AG217" s="138"/>
      <c r="AH217" s="138"/>
      <c r="AI217" s="138"/>
      <c r="AJ217" s="143"/>
      <c r="AK217" s="138"/>
      <c r="AL217" s="138"/>
      <c r="AM217" s="138"/>
      <c r="AN217" s="138"/>
      <c r="AO217" s="143"/>
      <c r="AP217" s="138"/>
      <c r="AQ217" s="138"/>
      <c r="AR217" s="138"/>
      <c r="AS217" s="138"/>
      <c r="AT217" s="143"/>
      <c r="AU217" s="138"/>
      <c r="AV217" s="138"/>
      <c r="AW217" s="138"/>
      <c r="AX217" s="138"/>
      <c r="AY217" s="143"/>
      <c r="AZ217" s="139"/>
      <c r="BA217" s="139"/>
      <c r="BB217" s="139"/>
      <c r="BC217" s="139"/>
      <c r="BD217" s="143"/>
    </row>
    <row r="218" spans="1:56" s="103" customFormat="1" x14ac:dyDescent="0.25">
      <c r="A218" s="138"/>
      <c r="B218" s="138"/>
      <c r="C218" s="138"/>
      <c r="D218" s="138"/>
      <c r="E218" s="142"/>
      <c r="F218" s="143"/>
      <c r="G218" s="138"/>
      <c r="H218" s="138"/>
      <c r="I218" s="138"/>
      <c r="J218" s="138"/>
      <c r="K218" s="143"/>
      <c r="L218" s="138"/>
      <c r="M218" s="138"/>
      <c r="N218" s="142"/>
      <c r="O218" s="142"/>
      <c r="P218" s="143"/>
      <c r="Q218" s="138"/>
      <c r="R218" s="138"/>
      <c r="S218" s="138"/>
      <c r="T218" s="138"/>
      <c r="U218" s="143"/>
      <c r="V218" s="138"/>
      <c r="W218" s="138"/>
      <c r="X218" s="138"/>
      <c r="Y218" s="138"/>
      <c r="Z218" s="143"/>
      <c r="AA218" s="138"/>
      <c r="AB218" s="138"/>
      <c r="AC218" s="138"/>
      <c r="AD218" s="138"/>
      <c r="AE218" s="143"/>
      <c r="AF218" s="138"/>
      <c r="AG218" s="138"/>
      <c r="AH218" s="138"/>
      <c r="AI218" s="138"/>
      <c r="AJ218" s="143"/>
      <c r="AK218" s="138"/>
      <c r="AL218" s="138"/>
      <c r="AM218" s="138"/>
      <c r="AN218" s="138"/>
      <c r="AO218" s="143"/>
      <c r="AP218" s="138"/>
      <c r="AQ218" s="138"/>
      <c r="AR218" s="138"/>
      <c r="AS218" s="138"/>
      <c r="AT218" s="143"/>
      <c r="AU218" s="138"/>
      <c r="AV218" s="138"/>
      <c r="AW218" s="138"/>
      <c r="AX218" s="138"/>
      <c r="AY218" s="143"/>
      <c r="AZ218" s="139"/>
      <c r="BA218" s="139"/>
      <c r="BB218" s="139"/>
      <c r="BC218" s="139"/>
      <c r="BD218" s="143"/>
    </row>
    <row r="219" spans="1:56" s="103" customFormat="1" x14ac:dyDescent="0.25">
      <c r="A219" s="138"/>
      <c r="B219" s="138"/>
      <c r="C219" s="138"/>
      <c r="D219" s="138"/>
      <c r="E219" s="142"/>
      <c r="F219" s="143"/>
      <c r="G219" s="138"/>
      <c r="H219" s="138"/>
      <c r="I219" s="138"/>
      <c r="J219" s="138"/>
      <c r="K219" s="143"/>
      <c r="L219" s="138"/>
      <c r="M219" s="138"/>
      <c r="N219" s="142"/>
      <c r="O219" s="142"/>
      <c r="P219" s="143"/>
      <c r="Q219" s="138"/>
      <c r="R219" s="138"/>
      <c r="S219" s="138"/>
      <c r="T219" s="138"/>
      <c r="U219" s="143"/>
      <c r="V219" s="138"/>
      <c r="W219" s="138"/>
      <c r="X219" s="138"/>
      <c r="Y219" s="138"/>
      <c r="Z219" s="143"/>
      <c r="AA219" s="138"/>
      <c r="AB219" s="138"/>
      <c r="AC219" s="138"/>
      <c r="AD219" s="138"/>
      <c r="AE219" s="143"/>
      <c r="AF219" s="138"/>
      <c r="AG219" s="138"/>
      <c r="AH219" s="138"/>
      <c r="AI219" s="138"/>
      <c r="AJ219" s="143"/>
      <c r="AK219" s="138"/>
      <c r="AL219" s="138"/>
      <c r="AM219" s="138"/>
      <c r="AN219" s="138"/>
      <c r="AO219" s="143"/>
      <c r="AP219" s="138"/>
      <c r="AQ219" s="138"/>
      <c r="AR219" s="138"/>
      <c r="AS219" s="138"/>
      <c r="AT219" s="143"/>
      <c r="AU219" s="138"/>
      <c r="AV219" s="138"/>
      <c r="AW219" s="138"/>
      <c r="AX219" s="138"/>
      <c r="AY219" s="143"/>
      <c r="AZ219" s="139"/>
      <c r="BA219" s="139"/>
      <c r="BB219" s="139"/>
      <c r="BC219" s="139"/>
      <c r="BD219" s="143"/>
    </row>
    <row r="220" spans="1:56" s="103" customFormat="1" x14ac:dyDescent="0.25">
      <c r="A220" s="138"/>
      <c r="B220" s="138"/>
      <c r="C220" s="138"/>
      <c r="D220" s="138"/>
      <c r="E220" s="142"/>
      <c r="F220" s="143"/>
      <c r="G220" s="138"/>
      <c r="H220" s="138"/>
      <c r="I220" s="138"/>
      <c r="J220" s="138"/>
      <c r="K220" s="143"/>
      <c r="L220" s="138"/>
      <c r="M220" s="138"/>
      <c r="N220" s="142"/>
      <c r="O220" s="142"/>
      <c r="P220" s="143"/>
      <c r="Q220" s="138"/>
      <c r="R220" s="138"/>
      <c r="S220" s="138"/>
      <c r="T220" s="138"/>
      <c r="U220" s="143"/>
      <c r="V220" s="138"/>
      <c r="W220" s="138"/>
      <c r="X220" s="138"/>
      <c r="Y220" s="138"/>
      <c r="Z220" s="143"/>
      <c r="AA220" s="138"/>
      <c r="AB220" s="138"/>
      <c r="AC220" s="138"/>
      <c r="AD220" s="138"/>
      <c r="AE220" s="143"/>
      <c r="AF220" s="138"/>
      <c r="AG220" s="138"/>
      <c r="AH220" s="138"/>
      <c r="AI220" s="138"/>
      <c r="AJ220" s="143"/>
      <c r="AK220" s="138"/>
      <c r="AL220" s="138"/>
      <c r="AM220" s="138"/>
      <c r="AN220" s="138"/>
      <c r="AO220" s="143"/>
      <c r="AP220" s="138"/>
      <c r="AQ220" s="138"/>
      <c r="AR220" s="138"/>
      <c r="AS220" s="138"/>
      <c r="AT220" s="143"/>
      <c r="AU220" s="138"/>
      <c r="AV220" s="138"/>
      <c r="AW220" s="138"/>
      <c r="AX220" s="138"/>
      <c r="AY220" s="143"/>
      <c r="AZ220" s="139"/>
      <c r="BA220" s="139"/>
      <c r="BB220" s="139"/>
      <c r="BC220" s="139"/>
      <c r="BD220" s="143"/>
    </row>
    <row r="221" spans="1:56" s="103" customFormat="1" x14ac:dyDescent="0.25">
      <c r="A221" s="138"/>
      <c r="B221" s="138"/>
      <c r="C221" s="138"/>
      <c r="D221" s="138"/>
      <c r="E221" s="142"/>
      <c r="F221" s="143"/>
      <c r="G221" s="138"/>
      <c r="H221" s="138"/>
      <c r="I221" s="138"/>
      <c r="J221" s="138"/>
      <c r="K221" s="143"/>
      <c r="L221" s="138"/>
      <c r="M221" s="138"/>
      <c r="N221" s="142"/>
      <c r="O221" s="142"/>
      <c r="P221" s="143"/>
      <c r="Q221" s="138"/>
      <c r="R221" s="138"/>
      <c r="S221" s="138"/>
      <c r="T221" s="138"/>
      <c r="U221" s="143"/>
      <c r="V221" s="138"/>
      <c r="W221" s="138"/>
      <c r="X221" s="138"/>
      <c r="Y221" s="138"/>
      <c r="Z221" s="143"/>
      <c r="AA221" s="138"/>
      <c r="AB221" s="138"/>
      <c r="AC221" s="138"/>
      <c r="AD221" s="138"/>
      <c r="AE221" s="143"/>
      <c r="AF221" s="138"/>
      <c r="AG221" s="138"/>
      <c r="AH221" s="138"/>
      <c r="AI221" s="138"/>
      <c r="AJ221" s="143"/>
      <c r="AK221" s="138"/>
      <c r="AL221" s="138"/>
      <c r="AM221" s="138"/>
      <c r="AN221" s="138"/>
      <c r="AO221" s="143"/>
      <c r="AP221" s="138"/>
      <c r="AQ221" s="138"/>
      <c r="AR221" s="138"/>
      <c r="AS221" s="138"/>
      <c r="AT221" s="143"/>
      <c r="AU221" s="138"/>
      <c r="AV221" s="138"/>
      <c r="AW221" s="138"/>
      <c r="AX221" s="138"/>
      <c r="AY221" s="143"/>
      <c r="AZ221" s="139"/>
      <c r="BA221" s="139"/>
      <c r="BB221" s="139"/>
      <c r="BC221" s="139"/>
      <c r="BD221" s="143"/>
    </row>
    <row r="222" spans="1:56" s="103" customFormat="1" x14ac:dyDescent="0.25">
      <c r="A222" s="138"/>
      <c r="B222" s="138"/>
      <c r="C222" s="138"/>
      <c r="D222" s="138"/>
      <c r="E222" s="142"/>
      <c r="F222" s="143"/>
      <c r="G222" s="138"/>
      <c r="H222" s="138"/>
      <c r="I222" s="138"/>
      <c r="J222" s="138"/>
      <c r="K222" s="143"/>
      <c r="L222" s="138"/>
      <c r="M222" s="138"/>
      <c r="N222" s="142"/>
      <c r="O222" s="142"/>
      <c r="P222" s="143"/>
      <c r="Q222" s="138"/>
      <c r="R222" s="138"/>
      <c r="S222" s="138"/>
      <c r="T222" s="138"/>
      <c r="U222" s="143"/>
      <c r="V222" s="138"/>
      <c r="W222" s="138"/>
      <c r="X222" s="138"/>
      <c r="Y222" s="138"/>
      <c r="Z222" s="143"/>
      <c r="AA222" s="138"/>
      <c r="AB222" s="138"/>
      <c r="AC222" s="138"/>
      <c r="AD222" s="138"/>
      <c r="AE222" s="143"/>
      <c r="AF222" s="138"/>
      <c r="AG222" s="138"/>
      <c r="AH222" s="138"/>
      <c r="AI222" s="138"/>
      <c r="AJ222" s="143"/>
      <c r="AK222" s="138"/>
      <c r="AL222" s="138"/>
      <c r="AM222" s="138"/>
      <c r="AN222" s="138"/>
      <c r="AO222" s="143"/>
      <c r="AP222" s="138"/>
      <c r="AQ222" s="138"/>
      <c r="AR222" s="138"/>
      <c r="AS222" s="138"/>
      <c r="AT222" s="143"/>
      <c r="AU222" s="138"/>
      <c r="AV222" s="138"/>
      <c r="AW222" s="138"/>
      <c r="AX222" s="138"/>
      <c r="AY222" s="143"/>
      <c r="AZ222" s="139"/>
      <c r="BA222" s="139"/>
      <c r="BB222" s="139"/>
      <c r="BC222" s="139"/>
      <c r="BD222" s="143"/>
    </row>
    <row r="223" spans="1:56" s="103" customFormat="1" x14ac:dyDescent="0.25">
      <c r="A223" s="138"/>
      <c r="B223" s="138"/>
      <c r="C223" s="138"/>
      <c r="D223" s="138"/>
      <c r="E223" s="142"/>
      <c r="F223" s="143"/>
      <c r="G223" s="138"/>
      <c r="H223" s="138"/>
      <c r="I223" s="138"/>
      <c r="J223" s="138"/>
      <c r="K223" s="143"/>
      <c r="L223" s="138"/>
      <c r="M223" s="138"/>
      <c r="N223" s="142"/>
      <c r="O223" s="142"/>
      <c r="P223" s="143"/>
      <c r="Q223" s="138"/>
      <c r="R223" s="138"/>
      <c r="S223" s="138"/>
      <c r="T223" s="138"/>
      <c r="U223" s="143"/>
      <c r="V223" s="138"/>
      <c r="W223" s="138"/>
      <c r="X223" s="138"/>
      <c r="Y223" s="138"/>
      <c r="Z223" s="143"/>
      <c r="AA223" s="138"/>
      <c r="AB223" s="138"/>
      <c r="AC223" s="138"/>
      <c r="AD223" s="138"/>
      <c r="AE223" s="143"/>
      <c r="AF223" s="138"/>
      <c r="AG223" s="138"/>
      <c r="AH223" s="138"/>
      <c r="AI223" s="138"/>
      <c r="AJ223" s="143"/>
      <c r="AK223" s="138"/>
      <c r="AL223" s="138"/>
      <c r="AM223" s="138"/>
      <c r="AN223" s="138"/>
      <c r="AO223" s="143"/>
      <c r="AP223" s="138"/>
      <c r="AQ223" s="138"/>
      <c r="AR223" s="138"/>
      <c r="AS223" s="138"/>
      <c r="AT223" s="143"/>
      <c r="AU223" s="138"/>
      <c r="AV223" s="138"/>
      <c r="AW223" s="138"/>
      <c r="AX223" s="138"/>
      <c r="AY223" s="143"/>
      <c r="AZ223" s="139"/>
      <c r="BA223" s="139"/>
      <c r="BB223" s="139"/>
      <c r="BC223" s="139"/>
      <c r="BD223" s="143"/>
    </row>
    <row r="224" spans="1:56" s="103" customFormat="1" x14ac:dyDescent="0.25">
      <c r="A224" s="138"/>
      <c r="B224" s="138"/>
      <c r="C224" s="138"/>
      <c r="D224" s="138"/>
      <c r="E224" s="142"/>
      <c r="F224" s="143"/>
      <c r="G224" s="138"/>
      <c r="H224" s="138"/>
      <c r="I224" s="138"/>
      <c r="J224" s="138"/>
      <c r="K224" s="143"/>
      <c r="L224" s="138"/>
      <c r="M224" s="138"/>
      <c r="N224" s="142"/>
      <c r="O224" s="142"/>
      <c r="P224" s="143"/>
      <c r="Q224" s="138"/>
      <c r="R224" s="138"/>
      <c r="S224" s="138"/>
      <c r="T224" s="138"/>
      <c r="U224" s="143"/>
      <c r="V224" s="138"/>
      <c r="W224" s="138"/>
      <c r="X224" s="138"/>
      <c r="Y224" s="138"/>
      <c r="Z224" s="143"/>
      <c r="AA224" s="138"/>
      <c r="AB224" s="138"/>
      <c r="AC224" s="138"/>
      <c r="AD224" s="138"/>
      <c r="AE224" s="143"/>
      <c r="AF224" s="138"/>
      <c r="AG224" s="138"/>
      <c r="AH224" s="138"/>
      <c r="AI224" s="138"/>
      <c r="AJ224" s="143"/>
      <c r="AK224" s="138"/>
      <c r="AL224" s="138"/>
      <c r="AM224" s="138"/>
      <c r="AN224" s="138"/>
      <c r="AO224" s="143"/>
      <c r="AP224" s="138"/>
      <c r="AQ224" s="138"/>
      <c r="AR224" s="138"/>
      <c r="AS224" s="138"/>
      <c r="AT224" s="143"/>
      <c r="AU224" s="138"/>
      <c r="AV224" s="138"/>
      <c r="AW224" s="138"/>
      <c r="AX224" s="138"/>
      <c r="AY224" s="143"/>
      <c r="AZ224" s="139"/>
      <c r="BA224" s="139"/>
      <c r="BB224" s="139"/>
      <c r="BC224" s="139"/>
      <c r="BD224" s="143"/>
    </row>
    <row r="225" spans="1:56" s="103" customFormat="1" x14ac:dyDescent="0.25">
      <c r="A225" s="138"/>
      <c r="B225" s="138"/>
      <c r="C225" s="138"/>
      <c r="D225" s="138"/>
      <c r="E225" s="142"/>
      <c r="F225" s="143"/>
      <c r="G225" s="138"/>
      <c r="H225" s="138"/>
      <c r="I225" s="138"/>
      <c r="J225" s="138"/>
      <c r="K225" s="143"/>
      <c r="L225" s="138"/>
      <c r="M225" s="138"/>
      <c r="N225" s="142"/>
      <c r="O225" s="142"/>
      <c r="P225" s="143"/>
      <c r="Q225" s="138"/>
      <c r="R225" s="138"/>
      <c r="S225" s="138"/>
      <c r="T225" s="138"/>
      <c r="U225" s="143"/>
      <c r="V225" s="138"/>
      <c r="W225" s="138"/>
      <c r="X225" s="138"/>
      <c r="Y225" s="138"/>
      <c r="Z225" s="143"/>
      <c r="AA225" s="138"/>
      <c r="AB225" s="138"/>
      <c r="AC225" s="138"/>
      <c r="AD225" s="138"/>
      <c r="AE225" s="143"/>
      <c r="AF225" s="138"/>
      <c r="AG225" s="138"/>
      <c r="AH225" s="138"/>
      <c r="AI225" s="138"/>
      <c r="AJ225" s="143"/>
      <c r="AK225" s="138"/>
      <c r="AL225" s="138"/>
      <c r="AM225" s="138"/>
      <c r="AN225" s="138"/>
      <c r="AO225" s="143"/>
      <c r="AP225" s="138"/>
      <c r="AQ225" s="138"/>
      <c r="AR225" s="138"/>
      <c r="AS225" s="138"/>
      <c r="AT225" s="143"/>
      <c r="AU225" s="138"/>
      <c r="AV225" s="138"/>
      <c r="AW225" s="138"/>
      <c r="AX225" s="138"/>
      <c r="AY225" s="143"/>
      <c r="AZ225" s="139"/>
      <c r="BA225" s="139"/>
      <c r="BB225" s="139"/>
      <c r="BC225" s="139"/>
      <c r="BD225" s="143"/>
    </row>
    <row r="226" spans="1:56" s="103" customFormat="1" x14ac:dyDescent="0.25">
      <c r="A226" s="138"/>
      <c r="B226" s="138"/>
      <c r="C226" s="138"/>
      <c r="D226" s="138"/>
      <c r="E226" s="142"/>
      <c r="F226" s="143"/>
      <c r="G226" s="138"/>
      <c r="H226" s="138"/>
      <c r="I226" s="138"/>
      <c r="J226" s="138"/>
      <c r="K226" s="143"/>
      <c r="L226" s="138"/>
      <c r="M226" s="138"/>
      <c r="N226" s="142"/>
      <c r="O226" s="142"/>
      <c r="P226" s="143"/>
      <c r="Q226" s="138"/>
      <c r="R226" s="138"/>
      <c r="S226" s="138"/>
      <c r="T226" s="138"/>
      <c r="U226" s="143"/>
      <c r="V226" s="138"/>
      <c r="W226" s="138"/>
      <c r="X226" s="138"/>
      <c r="Y226" s="138"/>
      <c r="Z226" s="143"/>
      <c r="AA226" s="138"/>
      <c r="AB226" s="138"/>
      <c r="AC226" s="138"/>
      <c r="AD226" s="138"/>
      <c r="AE226" s="143"/>
      <c r="AF226" s="138"/>
      <c r="AG226" s="138"/>
      <c r="AH226" s="138"/>
      <c r="AI226" s="138"/>
      <c r="AJ226" s="143"/>
      <c r="AK226" s="138"/>
      <c r="AL226" s="138"/>
      <c r="AM226" s="138"/>
      <c r="AN226" s="138"/>
      <c r="AO226" s="143"/>
      <c r="AP226" s="138"/>
      <c r="AQ226" s="138"/>
      <c r="AR226" s="138"/>
      <c r="AS226" s="138"/>
      <c r="AT226" s="143"/>
      <c r="AU226" s="138"/>
      <c r="AV226" s="138"/>
      <c r="AW226" s="138"/>
      <c r="AX226" s="138"/>
      <c r="AY226" s="143"/>
      <c r="AZ226" s="139"/>
      <c r="BA226" s="139"/>
      <c r="BB226" s="139"/>
      <c r="BC226" s="139"/>
      <c r="BD226" s="143"/>
    </row>
    <row r="227" spans="1:56" s="103" customFormat="1" x14ac:dyDescent="0.25">
      <c r="A227" s="138"/>
      <c r="B227" s="138"/>
      <c r="C227" s="138"/>
      <c r="D227" s="138"/>
      <c r="E227" s="142"/>
      <c r="F227" s="143"/>
      <c r="G227" s="138"/>
      <c r="H227" s="138"/>
      <c r="I227" s="138"/>
      <c r="J227" s="138"/>
      <c r="K227" s="143"/>
      <c r="L227" s="138"/>
      <c r="M227" s="138"/>
      <c r="N227" s="142"/>
      <c r="O227" s="142"/>
      <c r="P227" s="143"/>
      <c r="Q227" s="138"/>
      <c r="R227" s="138"/>
      <c r="S227" s="138"/>
      <c r="T227" s="138"/>
      <c r="U227" s="143"/>
      <c r="V227" s="138"/>
      <c r="W227" s="138"/>
      <c r="X227" s="138"/>
      <c r="Y227" s="138"/>
      <c r="Z227" s="143"/>
      <c r="AA227" s="138"/>
      <c r="AB227" s="138"/>
      <c r="AC227" s="138"/>
      <c r="AD227" s="138"/>
      <c r="AE227" s="143"/>
      <c r="AF227" s="138"/>
      <c r="AG227" s="138"/>
      <c r="AH227" s="138"/>
      <c r="AI227" s="138"/>
      <c r="AJ227" s="143"/>
      <c r="AK227" s="138"/>
      <c r="AL227" s="138"/>
      <c r="AM227" s="138"/>
      <c r="AN227" s="138"/>
      <c r="AO227" s="143"/>
      <c r="AP227" s="138"/>
      <c r="AQ227" s="138"/>
      <c r="AR227" s="138"/>
      <c r="AS227" s="138"/>
      <c r="AT227" s="143"/>
      <c r="AU227" s="138"/>
      <c r="AV227" s="138"/>
      <c r="AW227" s="138"/>
      <c r="AX227" s="138"/>
      <c r="AY227" s="143"/>
      <c r="AZ227" s="139"/>
      <c r="BA227" s="139"/>
      <c r="BB227" s="139"/>
      <c r="BC227" s="139"/>
      <c r="BD227" s="143"/>
    </row>
    <row r="228" spans="1:56" s="103" customFormat="1" x14ac:dyDescent="0.25">
      <c r="A228" s="138"/>
      <c r="B228" s="138"/>
      <c r="C228" s="138"/>
      <c r="D228" s="138"/>
      <c r="E228" s="142"/>
      <c r="F228" s="143"/>
      <c r="G228" s="138"/>
      <c r="H228" s="138"/>
      <c r="I228" s="138"/>
      <c r="J228" s="138"/>
      <c r="K228" s="143"/>
      <c r="L228" s="138"/>
      <c r="M228" s="138"/>
      <c r="N228" s="142"/>
      <c r="O228" s="142"/>
      <c r="P228" s="143"/>
      <c r="Q228" s="138"/>
      <c r="R228" s="138"/>
      <c r="S228" s="138"/>
      <c r="T228" s="138"/>
      <c r="U228" s="143"/>
      <c r="V228" s="138"/>
      <c r="W228" s="138"/>
      <c r="X228" s="138"/>
      <c r="Y228" s="138"/>
      <c r="Z228" s="143"/>
      <c r="AA228" s="138"/>
      <c r="AB228" s="138"/>
      <c r="AC228" s="138"/>
      <c r="AD228" s="138"/>
      <c r="AE228" s="143"/>
      <c r="AF228" s="138"/>
      <c r="AG228" s="138"/>
      <c r="AH228" s="138"/>
      <c r="AI228" s="138"/>
      <c r="AJ228" s="143"/>
      <c r="AK228" s="138"/>
      <c r="AL228" s="138"/>
      <c r="AM228" s="138"/>
      <c r="AN228" s="138"/>
      <c r="AO228" s="143"/>
      <c r="AP228" s="138"/>
      <c r="AQ228" s="138"/>
      <c r="AR228" s="138"/>
      <c r="AS228" s="138"/>
      <c r="AT228" s="143"/>
      <c r="AU228" s="138"/>
      <c r="AV228" s="138"/>
      <c r="AW228" s="138"/>
      <c r="AX228" s="138"/>
      <c r="AY228" s="143"/>
      <c r="AZ228" s="139"/>
      <c r="BA228" s="139"/>
      <c r="BB228" s="139"/>
      <c r="BC228" s="139"/>
      <c r="BD228" s="143"/>
    </row>
    <row r="229" spans="1:56" s="103" customFormat="1" x14ac:dyDescent="0.25">
      <c r="A229" s="138"/>
      <c r="B229" s="138"/>
      <c r="C229" s="138"/>
      <c r="D229" s="138"/>
      <c r="E229" s="142"/>
      <c r="F229" s="143"/>
      <c r="G229" s="138"/>
      <c r="H229" s="138"/>
      <c r="I229" s="138"/>
      <c r="J229" s="138"/>
      <c r="K229" s="143"/>
      <c r="L229" s="138"/>
      <c r="M229" s="138"/>
      <c r="N229" s="142"/>
      <c r="O229" s="142"/>
      <c r="P229" s="143"/>
      <c r="Q229" s="138"/>
      <c r="R229" s="138"/>
      <c r="S229" s="138"/>
      <c r="T229" s="138"/>
      <c r="U229" s="143"/>
      <c r="V229" s="138"/>
      <c r="W229" s="138"/>
      <c r="X229" s="138"/>
      <c r="Y229" s="138"/>
      <c r="Z229" s="143"/>
      <c r="AA229" s="138"/>
      <c r="AB229" s="138"/>
      <c r="AC229" s="138"/>
      <c r="AD229" s="138"/>
      <c r="AE229" s="143"/>
      <c r="AF229" s="138"/>
      <c r="AG229" s="138"/>
      <c r="AH229" s="138"/>
      <c r="AI229" s="138"/>
      <c r="AJ229" s="143"/>
      <c r="AK229" s="138"/>
      <c r="AL229" s="138"/>
      <c r="AM229" s="138"/>
      <c r="AN229" s="138"/>
      <c r="AO229" s="143"/>
      <c r="AP229" s="138"/>
      <c r="AQ229" s="138"/>
      <c r="AR229" s="138"/>
      <c r="AS229" s="138"/>
      <c r="AT229" s="143"/>
      <c r="AU229" s="138"/>
      <c r="AV229" s="138"/>
      <c r="AW229" s="138"/>
      <c r="AX229" s="138"/>
      <c r="AY229" s="143"/>
      <c r="AZ229" s="139"/>
      <c r="BA229" s="139"/>
      <c r="BB229" s="139"/>
      <c r="BC229" s="139"/>
      <c r="BD229" s="143"/>
    </row>
    <row r="230" spans="1:56" s="103" customFormat="1" x14ac:dyDescent="0.25">
      <c r="A230" s="138"/>
      <c r="B230" s="138"/>
      <c r="C230" s="138"/>
      <c r="D230" s="138"/>
      <c r="E230" s="142"/>
      <c r="F230" s="143"/>
      <c r="G230" s="138"/>
      <c r="H230" s="138"/>
      <c r="I230" s="138"/>
      <c r="J230" s="138"/>
      <c r="K230" s="143"/>
      <c r="L230" s="138"/>
      <c r="M230" s="138"/>
      <c r="N230" s="142"/>
      <c r="O230" s="142"/>
      <c r="P230" s="143"/>
      <c r="Q230" s="138"/>
      <c r="R230" s="138"/>
      <c r="S230" s="138"/>
      <c r="T230" s="138"/>
      <c r="U230" s="143"/>
      <c r="V230" s="138"/>
      <c r="W230" s="138"/>
      <c r="X230" s="138"/>
      <c r="Y230" s="138"/>
      <c r="Z230" s="143"/>
      <c r="AA230" s="138"/>
      <c r="AB230" s="138"/>
      <c r="AC230" s="138"/>
      <c r="AD230" s="138"/>
      <c r="AE230" s="143"/>
      <c r="AF230" s="138"/>
      <c r="AG230" s="138"/>
      <c r="AH230" s="138"/>
      <c r="AI230" s="138"/>
      <c r="AJ230" s="143"/>
      <c r="AK230" s="138"/>
      <c r="AL230" s="138"/>
      <c r="AM230" s="138"/>
      <c r="AN230" s="138"/>
      <c r="AO230" s="143"/>
      <c r="AP230" s="138"/>
      <c r="AQ230" s="138"/>
      <c r="AR230" s="138"/>
      <c r="AS230" s="138"/>
      <c r="AT230" s="143"/>
      <c r="AU230" s="138"/>
      <c r="AV230" s="138"/>
      <c r="AW230" s="138"/>
      <c r="AX230" s="138"/>
      <c r="AY230" s="143"/>
      <c r="AZ230" s="139"/>
      <c r="BA230" s="139"/>
      <c r="BB230" s="139"/>
      <c r="BC230" s="139"/>
      <c r="BD230" s="143"/>
    </row>
    <row r="231" spans="1:56" s="103" customFormat="1" x14ac:dyDescent="0.25">
      <c r="A231" s="138"/>
      <c r="B231" s="138"/>
      <c r="C231" s="138"/>
      <c r="D231" s="138"/>
      <c r="E231" s="142"/>
      <c r="F231" s="143"/>
      <c r="G231" s="138"/>
      <c r="H231" s="138"/>
      <c r="I231" s="138"/>
      <c r="J231" s="138"/>
      <c r="K231" s="143"/>
      <c r="L231" s="138"/>
      <c r="M231" s="138"/>
      <c r="N231" s="142"/>
      <c r="O231" s="142"/>
      <c r="P231" s="143"/>
      <c r="Q231" s="138"/>
      <c r="R231" s="138"/>
      <c r="S231" s="138"/>
      <c r="T231" s="138"/>
      <c r="U231" s="143"/>
      <c r="V231" s="138"/>
      <c r="W231" s="138"/>
      <c r="X231" s="138"/>
      <c r="Y231" s="138"/>
      <c r="Z231" s="143"/>
      <c r="AA231" s="138"/>
      <c r="AB231" s="138"/>
      <c r="AC231" s="138"/>
      <c r="AD231" s="138"/>
      <c r="AE231" s="143"/>
      <c r="AF231" s="138"/>
      <c r="AG231" s="138"/>
      <c r="AH231" s="138"/>
      <c r="AI231" s="138"/>
      <c r="AJ231" s="143"/>
      <c r="AK231" s="138"/>
      <c r="AL231" s="138"/>
      <c r="AM231" s="138"/>
      <c r="AN231" s="138"/>
      <c r="AO231" s="143"/>
      <c r="AP231" s="138"/>
      <c r="AQ231" s="138"/>
      <c r="AR231" s="138"/>
      <c r="AS231" s="138"/>
      <c r="AT231" s="143"/>
      <c r="AU231" s="138"/>
      <c r="AV231" s="138"/>
      <c r="AW231" s="138"/>
      <c r="AX231" s="138"/>
      <c r="AY231" s="143"/>
      <c r="AZ231" s="139"/>
      <c r="BA231" s="139"/>
      <c r="BB231" s="139"/>
      <c r="BC231" s="139"/>
      <c r="BD231" s="143"/>
    </row>
    <row r="232" spans="1:56" s="103" customFormat="1" x14ac:dyDescent="0.25">
      <c r="A232" s="138"/>
      <c r="B232" s="138"/>
      <c r="C232" s="138"/>
      <c r="D232" s="138"/>
      <c r="E232" s="142"/>
      <c r="F232" s="143"/>
      <c r="G232" s="138"/>
      <c r="H232" s="138"/>
      <c r="I232" s="138"/>
      <c r="J232" s="138"/>
      <c r="K232" s="143"/>
      <c r="L232" s="138"/>
      <c r="M232" s="138"/>
      <c r="N232" s="142"/>
      <c r="O232" s="142"/>
      <c r="P232" s="143"/>
      <c r="Q232" s="138"/>
      <c r="R232" s="138"/>
      <c r="S232" s="138"/>
      <c r="T232" s="138"/>
      <c r="U232" s="143"/>
      <c r="V232" s="138"/>
      <c r="W232" s="138"/>
      <c r="X232" s="138"/>
      <c r="Y232" s="138"/>
      <c r="Z232" s="143"/>
      <c r="AA232" s="138"/>
      <c r="AB232" s="138"/>
      <c r="AC232" s="138"/>
      <c r="AD232" s="138"/>
      <c r="AE232" s="143"/>
      <c r="AF232" s="138"/>
      <c r="AG232" s="138"/>
      <c r="AH232" s="138"/>
      <c r="AI232" s="138"/>
      <c r="AJ232" s="143"/>
      <c r="AK232" s="138"/>
      <c r="AL232" s="138"/>
      <c r="AM232" s="138"/>
      <c r="AN232" s="138"/>
      <c r="AO232" s="143"/>
      <c r="AP232" s="138"/>
      <c r="AQ232" s="138"/>
      <c r="AR232" s="138"/>
      <c r="AS232" s="138"/>
      <c r="AT232" s="143"/>
      <c r="AU232" s="138"/>
      <c r="AV232" s="138"/>
      <c r="AW232" s="138"/>
      <c r="AX232" s="138"/>
      <c r="AY232" s="143"/>
      <c r="AZ232" s="139"/>
      <c r="BA232" s="139"/>
      <c r="BB232" s="139"/>
      <c r="BC232" s="139"/>
      <c r="BD232" s="143"/>
    </row>
    <row r="233" spans="1:56" s="103" customFormat="1" x14ac:dyDescent="0.25">
      <c r="A233" s="138"/>
      <c r="B233" s="138"/>
      <c r="C233" s="138"/>
      <c r="D233" s="138"/>
      <c r="E233" s="142"/>
      <c r="F233" s="143"/>
      <c r="G233" s="138"/>
      <c r="H233" s="138"/>
      <c r="I233" s="138"/>
      <c r="J233" s="138"/>
      <c r="K233" s="143"/>
      <c r="L233" s="138"/>
      <c r="M233" s="138"/>
      <c r="N233" s="142"/>
      <c r="O233" s="142"/>
      <c r="P233" s="143"/>
      <c r="Q233" s="138"/>
      <c r="R233" s="138"/>
      <c r="S233" s="138"/>
      <c r="T233" s="138"/>
      <c r="U233" s="143"/>
      <c r="V233" s="138"/>
      <c r="W233" s="138"/>
      <c r="X233" s="138"/>
      <c r="Y233" s="138"/>
      <c r="Z233" s="143"/>
      <c r="AA233" s="138"/>
      <c r="AB233" s="138"/>
      <c r="AC233" s="138"/>
      <c r="AD233" s="138"/>
      <c r="AE233" s="143"/>
      <c r="AF233" s="138"/>
      <c r="AG233" s="138"/>
      <c r="AH233" s="138"/>
      <c r="AI233" s="138"/>
      <c r="AJ233" s="143"/>
      <c r="AK233" s="138"/>
      <c r="AL233" s="138"/>
      <c r="AM233" s="138"/>
      <c r="AN233" s="138"/>
      <c r="AO233" s="143"/>
      <c r="AP233" s="138"/>
      <c r="AQ233" s="138"/>
      <c r="AR233" s="138"/>
      <c r="AS233" s="138"/>
      <c r="AT233" s="143"/>
      <c r="AU233" s="138"/>
      <c r="AV233" s="138"/>
      <c r="AW233" s="138"/>
      <c r="AX233" s="138"/>
      <c r="AY233" s="143"/>
      <c r="AZ233" s="139"/>
      <c r="BA233" s="139"/>
      <c r="BB233" s="139"/>
      <c r="BC233" s="139"/>
      <c r="BD233" s="143"/>
    </row>
    <row r="234" spans="1:56" s="103" customFormat="1" x14ac:dyDescent="0.25">
      <c r="A234" s="138"/>
      <c r="B234" s="138"/>
      <c r="C234" s="138"/>
      <c r="D234" s="138"/>
      <c r="E234" s="142"/>
      <c r="F234" s="143"/>
      <c r="G234" s="138"/>
      <c r="H234" s="138"/>
      <c r="I234" s="138"/>
      <c r="J234" s="138"/>
      <c r="K234" s="143"/>
      <c r="L234" s="138"/>
      <c r="M234" s="138"/>
      <c r="N234" s="142"/>
      <c r="O234" s="142"/>
      <c r="P234" s="143"/>
      <c r="Q234" s="138"/>
      <c r="R234" s="138"/>
      <c r="S234" s="138"/>
      <c r="T234" s="138"/>
      <c r="U234" s="143"/>
      <c r="V234" s="138"/>
      <c r="W234" s="138"/>
      <c r="X234" s="138"/>
      <c r="Y234" s="138"/>
      <c r="Z234" s="143"/>
      <c r="AA234" s="138"/>
      <c r="AB234" s="138"/>
      <c r="AC234" s="138"/>
      <c r="AD234" s="138"/>
      <c r="AE234" s="143"/>
      <c r="AF234" s="138"/>
      <c r="AG234" s="138"/>
      <c r="AH234" s="138"/>
      <c r="AI234" s="138"/>
      <c r="AJ234" s="143"/>
      <c r="AK234" s="138"/>
      <c r="AL234" s="138"/>
      <c r="AM234" s="138"/>
      <c r="AN234" s="138"/>
      <c r="AO234" s="143"/>
      <c r="AP234" s="138"/>
      <c r="AQ234" s="138"/>
      <c r="AR234" s="138"/>
      <c r="AS234" s="138"/>
      <c r="AT234" s="143"/>
      <c r="AU234" s="138"/>
      <c r="AV234" s="138"/>
      <c r="AW234" s="138"/>
      <c r="AX234" s="138"/>
      <c r="AY234" s="143"/>
      <c r="AZ234" s="139"/>
      <c r="BA234" s="139"/>
      <c r="BB234" s="139"/>
      <c r="BC234" s="139"/>
      <c r="BD234" s="143"/>
    </row>
    <row r="235" spans="1:56" s="103" customFormat="1" x14ac:dyDescent="0.25">
      <c r="A235" s="138"/>
      <c r="B235" s="138"/>
      <c r="C235" s="138"/>
      <c r="D235" s="138"/>
      <c r="E235" s="142"/>
      <c r="F235" s="143"/>
      <c r="G235" s="138"/>
      <c r="H235" s="138"/>
      <c r="I235" s="138"/>
      <c r="J235" s="138"/>
      <c r="K235" s="143"/>
      <c r="L235" s="138"/>
      <c r="M235" s="138"/>
      <c r="N235" s="142"/>
      <c r="O235" s="142"/>
      <c r="P235" s="143"/>
      <c r="Q235" s="138"/>
      <c r="R235" s="138"/>
      <c r="S235" s="138"/>
      <c r="T235" s="138"/>
      <c r="U235" s="143"/>
      <c r="V235" s="138"/>
      <c r="W235" s="138"/>
      <c r="X235" s="138"/>
      <c r="Y235" s="138"/>
      <c r="Z235" s="143"/>
      <c r="AA235" s="138"/>
      <c r="AB235" s="138"/>
      <c r="AC235" s="138"/>
      <c r="AD235" s="138"/>
      <c r="AE235" s="143"/>
      <c r="AF235" s="138"/>
      <c r="AG235" s="138"/>
      <c r="AH235" s="138"/>
      <c r="AI235" s="138"/>
      <c r="AJ235" s="143"/>
      <c r="AK235" s="138"/>
      <c r="AL235" s="138"/>
      <c r="AM235" s="138"/>
      <c r="AN235" s="138"/>
      <c r="AO235" s="143"/>
      <c r="AP235" s="138"/>
      <c r="AQ235" s="138"/>
      <c r="AR235" s="138"/>
      <c r="AS235" s="138"/>
      <c r="AT235" s="143"/>
      <c r="AU235" s="138"/>
      <c r="AV235" s="138"/>
      <c r="AW235" s="138"/>
      <c r="AX235" s="138"/>
      <c r="AY235" s="143"/>
      <c r="AZ235" s="139"/>
      <c r="BA235" s="139"/>
      <c r="BB235" s="139"/>
      <c r="BC235" s="139"/>
      <c r="BD235" s="143"/>
    </row>
    <row r="236" spans="1:56" s="103" customFormat="1" x14ac:dyDescent="0.25">
      <c r="A236" s="138"/>
      <c r="B236" s="138"/>
      <c r="C236" s="138"/>
      <c r="D236" s="138"/>
      <c r="E236" s="142"/>
      <c r="F236" s="143"/>
      <c r="G236" s="138"/>
      <c r="H236" s="138"/>
      <c r="I236" s="138"/>
      <c r="J236" s="138"/>
      <c r="K236" s="143"/>
      <c r="L236" s="138"/>
      <c r="M236" s="138"/>
      <c r="N236" s="142"/>
      <c r="O236" s="142"/>
      <c r="P236" s="143"/>
      <c r="Q236" s="138"/>
      <c r="R236" s="138"/>
      <c r="S236" s="138"/>
      <c r="T236" s="138"/>
      <c r="U236" s="143"/>
      <c r="V236" s="138"/>
      <c r="W236" s="138"/>
      <c r="X236" s="138"/>
      <c r="Y236" s="138"/>
      <c r="Z236" s="143"/>
      <c r="AA236" s="138"/>
      <c r="AB236" s="138"/>
      <c r="AC236" s="138"/>
      <c r="AD236" s="138"/>
      <c r="AE236" s="143"/>
      <c r="AF236" s="138"/>
      <c r="AG236" s="138"/>
      <c r="AH236" s="138"/>
      <c r="AI236" s="138"/>
      <c r="AJ236" s="143"/>
      <c r="AK236" s="138"/>
      <c r="AL236" s="138"/>
      <c r="AM236" s="138"/>
      <c r="AN236" s="138"/>
      <c r="AO236" s="143"/>
      <c r="AP236" s="138"/>
      <c r="AQ236" s="138"/>
      <c r="AR236" s="138"/>
      <c r="AS236" s="138"/>
      <c r="AT236" s="143"/>
      <c r="AU236" s="138"/>
      <c r="AV236" s="138"/>
      <c r="AW236" s="138"/>
      <c r="AX236" s="138"/>
      <c r="AY236" s="143"/>
      <c r="AZ236" s="139"/>
      <c r="BA236" s="139"/>
      <c r="BB236" s="139"/>
      <c r="BC236" s="139"/>
      <c r="BD236" s="143"/>
    </row>
    <row r="237" spans="1:56" s="103" customFormat="1" x14ac:dyDescent="0.25">
      <c r="A237" s="138"/>
      <c r="B237" s="138"/>
      <c r="C237" s="138"/>
      <c r="D237" s="138"/>
      <c r="E237" s="142"/>
      <c r="F237" s="143"/>
      <c r="G237" s="138"/>
      <c r="H237" s="138"/>
      <c r="I237" s="138"/>
      <c r="J237" s="138"/>
      <c r="K237" s="143"/>
      <c r="L237" s="138"/>
      <c r="M237" s="138"/>
      <c r="N237" s="142"/>
      <c r="O237" s="142"/>
      <c r="P237" s="143"/>
      <c r="Q237" s="138"/>
      <c r="R237" s="138"/>
      <c r="S237" s="138"/>
      <c r="T237" s="138"/>
      <c r="U237" s="143"/>
      <c r="V237" s="138"/>
      <c r="W237" s="138"/>
      <c r="X237" s="138"/>
      <c r="Y237" s="138"/>
      <c r="Z237" s="143"/>
      <c r="AA237" s="138"/>
      <c r="AB237" s="138"/>
      <c r="AC237" s="138"/>
      <c r="AD237" s="138"/>
      <c r="AE237" s="143"/>
      <c r="AF237" s="138"/>
      <c r="AG237" s="138"/>
      <c r="AH237" s="138"/>
      <c r="AI237" s="138"/>
      <c r="AJ237" s="143"/>
      <c r="AK237" s="138"/>
      <c r="AL237" s="138"/>
      <c r="AM237" s="138"/>
      <c r="AN237" s="138"/>
      <c r="AO237" s="143"/>
      <c r="AP237" s="138"/>
      <c r="AQ237" s="138"/>
      <c r="AR237" s="138"/>
      <c r="AS237" s="138"/>
      <c r="AT237" s="143"/>
      <c r="AU237" s="138"/>
      <c r="AV237" s="138"/>
      <c r="AW237" s="138"/>
      <c r="AX237" s="138"/>
      <c r="AY237" s="143"/>
      <c r="AZ237" s="139"/>
      <c r="BA237" s="139"/>
      <c r="BB237" s="139"/>
      <c r="BC237" s="139"/>
      <c r="BD237" s="143"/>
    </row>
    <row r="238" spans="1:56" s="103" customFormat="1" x14ac:dyDescent="0.25">
      <c r="A238" s="138"/>
      <c r="B238" s="138"/>
      <c r="C238" s="138"/>
      <c r="D238" s="138"/>
      <c r="E238" s="142"/>
      <c r="F238" s="143"/>
      <c r="G238" s="138"/>
      <c r="H238" s="138"/>
      <c r="I238" s="138"/>
      <c r="J238" s="138"/>
      <c r="K238" s="143"/>
      <c r="L238" s="138"/>
      <c r="M238" s="138"/>
      <c r="N238" s="142"/>
      <c r="O238" s="142"/>
      <c r="P238" s="143"/>
      <c r="Q238" s="138"/>
      <c r="R238" s="138"/>
      <c r="S238" s="138"/>
      <c r="T238" s="138"/>
      <c r="U238" s="143"/>
      <c r="V238" s="138"/>
      <c r="W238" s="138"/>
      <c r="X238" s="138"/>
      <c r="Y238" s="138"/>
      <c r="Z238" s="143"/>
      <c r="AA238" s="138"/>
      <c r="AB238" s="138"/>
      <c r="AC238" s="138"/>
      <c r="AD238" s="138"/>
      <c r="AE238" s="143"/>
      <c r="AF238" s="138"/>
      <c r="AG238" s="138"/>
      <c r="AH238" s="138"/>
      <c r="AI238" s="138"/>
      <c r="AJ238" s="143"/>
      <c r="AK238" s="138"/>
      <c r="AL238" s="138"/>
      <c r="AM238" s="138"/>
      <c r="AN238" s="138"/>
      <c r="AO238" s="143"/>
      <c r="AP238" s="138"/>
      <c r="AQ238" s="138"/>
      <c r="AR238" s="138"/>
      <c r="AS238" s="138"/>
      <c r="AT238" s="143"/>
      <c r="AU238" s="138"/>
      <c r="AV238" s="138"/>
      <c r="AW238" s="138"/>
      <c r="AX238" s="138"/>
      <c r="AY238" s="143"/>
      <c r="AZ238" s="139"/>
      <c r="BA238" s="139"/>
      <c r="BB238" s="139"/>
      <c r="BC238" s="139"/>
      <c r="BD238" s="143"/>
    </row>
    <row r="239" spans="1:56" s="103" customFormat="1" x14ac:dyDescent="0.25">
      <c r="A239" s="138"/>
      <c r="B239" s="138"/>
      <c r="C239" s="138"/>
      <c r="D239" s="138"/>
      <c r="E239" s="142"/>
      <c r="F239" s="143"/>
      <c r="G239" s="138"/>
      <c r="H239" s="138"/>
      <c r="I239" s="138"/>
      <c r="J239" s="138"/>
      <c r="K239" s="143"/>
      <c r="L239" s="138"/>
      <c r="M239" s="138"/>
      <c r="N239" s="142"/>
      <c r="O239" s="142"/>
      <c r="P239" s="143"/>
      <c r="Q239" s="138"/>
      <c r="R239" s="138"/>
      <c r="S239" s="138"/>
      <c r="T239" s="138"/>
      <c r="U239" s="143"/>
      <c r="V239" s="138"/>
      <c r="W239" s="138"/>
      <c r="X239" s="138"/>
      <c r="Y239" s="138"/>
      <c r="Z239" s="143"/>
      <c r="AA239" s="138"/>
      <c r="AB239" s="138"/>
      <c r="AC239" s="138"/>
      <c r="AD239" s="138"/>
      <c r="AE239" s="143"/>
      <c r="AF239" s="138"/>
      <c r="AG239" s="138"/>
      <c r="AH239" s="138"/>
      <c r="AI239" s="138"/>
      <c r="AJ239" s="143"/>
      <c r="AK239" s="138"/>
      <c r="AL239" s="138"/>
      <c r="AM239" s="138"/>
      <c r="AN239" s="138"/>
      <c r="AO239" s="143"/>
      <c r="AP239" s="138"/>
      <c r="AQ239" s="138"/>
      <c r="AR239" s="138"/>
      <c r="AS239" s="138"/>
      <c r="AT239" s="143"/>
      <c r="AU239" s="138"/>
      <c r="AV239" s="138"/>
      <c r="AW239" s="138"/>
      <c r="AX239" s="138"/>
      <c r="AY239" s="143"/>
      <c r="AZ239" s="139"/>
      <c r="BA239" s="139"/>
      <c r="BB239" s="139"/>
      <c r="BC239" s="139"/>
      <c r="BD239" s="143"/>
    </row>
    <row r="240" spans="1:56" s="103" customFormat="1" x14ac:dyDescent="0.25">
      <c r="A240" s="138"/>
      <c r="B240" s="138"/>
      <c r="C240" s="138"/>
      <c r="D240" s="138"/>
      <c r="E240" s="142"/>
      <c r="F240" s="143"/>
      <c r="G240" s="138"/>
      <c r="H240" s="138"/>
      <c r="I240" s="138"/>
      <c r="J240" s="138"/>
      <c r="K240" s="143"/>
      <c r="L240" s="138"/>
      <c r="M240" s="138"/>
      <c r="N240" s="142"/>
      <c r="O240" s="142"/>
      <c r="P240" s="143"/>
      <c r="Q240" s="138"/>
      <c r="R240" s="138"/>
      <c r="S240" s="138"/>
      <c r="T240" s="138"/>
      <c r="U240" s="143"/>
      <c r="V240" s="138"/>
      <c r="W240" s="138"/>
      <c r="X240" s="138"/>
      <c r="Y240" s="138"/>
      <c r="Z240" s="143"/>
      <c r="AA240" s="138"/>
      <c r="AB240" s="138"/>
      <c r="AC240" s="138"/>
      <c r="AD240" s="138"/>
      <c r="AE240" s="143"/>
      <c r="AF240" s="138"/>
      <c r="AG240" s="138"/>
      <c r="AH240" s="138"/>
      <c r="AI240" s="138"/>
      <c r="AJ240" s="143"/>
      <c r="AK240" s="138"/>
      <c r="AL240" s="138"/>
      <c r="AM240" s="138"/>
      <c r="AN240" s="138"/>
      <c r="AO240" s="143"/>
      <c r="AP240" s="138"/>
      <c r="AQ240" s="138"/>
      <c r="AR240" s="138"/>
      <c r="AS240" s="138"/>
      <c r="AT240" s="143"/>
      <c r="AU240" s="138"/>
      <c r="AV240" s="138"/>
      <c r="AW240" s="138"/>
      <c r="AX240" s="138"/>
      <c r="AY240" s="143"/>
      <c r="AZ240" s="139"/>
      <c r="BA240" s="139"/>
      <c r="BB240" s="139"/>
      <c r="BC240" s="139"/>
      <c r="BD240" s="143"/>
    </row>
    <row r="241" spans="1:56" s="103" customFormat="1" x14ac:dyDescent="0.25">
      <c r="A241" s="138"/>
      <c r="B241" s="138"/>
      <c r="C241" s="138"/>
      <c r="D241" s="138"/>
      <c r="E241" s="142"/>
      <c r="F241" s="143"/>
      <c r="G241" s="138"/>
      <c r="H241" s="138"/>
      <c r="I241" s="138"/>
      <c r="J241" s="138"/>
      <c r="K241" s="143"/>
      <c r="L241" s="138"/>
      <c r="M241" s="138"/>
      <c r="N241" s="142"/>
      <c r="O241" s="142"/>
      <c r="P241" s="143"/>
      <c r="Q241" s="138"/>
      <c r="R241" s="138"/>
      <c r="S241" s="138"/>
      <c r="T241" s="138"/>
      <c r="U241" s="143"/>
      <c r="V241" s="138"/>
      <c r="W241" s="138"/>
      <c r="X241" s="138"/>
      <c r="Y241" s="138"/>
      <c r="Z241" s="143"/>
      <c r="AA241" s="138"/>
      <c r="AB241" s="138"/>
      <c r="AC241" s="138"/>
      <c r="AD241" s="138"/>
      <c r="AE241" s="143"/>
      <c r="AF241" s="138"/>
      <c r="AG241" s="138"/>
      <c r="AH241" s="138"/>
      <c r="AI241" s="138"/>
      <c r="AJ241" s="143"/>
      <c r="AK241" s="138"/>
      <c r="AL241" s="138"/>
      <c r="AM241" s="138"/>
      <c r="AN241" s="138"/>
      <c r="AO241" s="143"/>
      <c r="AP241" s="138"/>
      <c r="AQ241" s="138"/>
      <c r="AR241" s="138"/>
      <c r="AS241" s="138"/>
      <c r="AT241" s="143"/>
      <c r="AU241" s="138"/>
      <c r="AV241" s="138"/>
      <c r="AW241" s="138"/>
      <c r="AX241" s="138"/>
      <c r="AY241" s="143"/>
      <c r="AZ241" s="139"/>
      <c r="BA241" s="139"/>
      <c r="BB241" s="139"/>
      <c r="BC241" s="139"/>
      <c r="BD241" s="143"/>
    </row>
    <row r="242" spans="1:56" s="103" customFormat="1" x14ac:dyDescent="0.25">
      <c r="A242" s="138"/>
      <c r="B242" s="138"/>
      <c r="C242" s="138"/>
      <c r="D242" s="138"/>
      <c r="E242" s="142"/>
      <c r="F242" s="143"/>
      <c r="G242" s="138"/>
      <c r="H242" s="138"/>
      <c r="I242" s="138"/>
      <c r="J242" s="138"/>
      <c r="K242" s="143"/>
      <c r="L242" s="138"/>
      <c r="M242" s="138"/>
      <c r="N242" s="142"/>
      <c r="O242" s="142"/>
      <c r="P242" s="143"/>
      <c r="Q242" s="138"/>
      <c r="R242" s="138"/>
      <c r="S242" s="138"/>
      <c r="T242" s="138"/>
      <c r="U242" s="143"/>
      <c r="V242" s="138"/>
      <c r="W242" s="138"/>
      <c r="X242" s="138"/>
      <c r="Y242" s="138"/>
      <c r="Z242" s="143"/>
      <c r="AA242" s="138"/>
      <c r="AB242" s="138"/>
      <c r="AC242" s="138"/>
      <c r="AD242" s="138"/>
      <c r="AE242" s="143"/>
      <c r="AF242" s="138"/>
      <c r="AG242" s="138"/>
      <c r="AH242" s="138"/>
      <c r="AI242" s="138"/>
      <c r="AJ242" s="143"/>
      <c r="AK242" s="138"/>
      <c r="AL242" s="138"/>
      <c r="AM242" s="138"/>
      <c r="AN242" s="138"/>
      <c r="AO242" s="143"/>
      <c r="AP242" s="138"/>
      <c r="AQ242" s="138"/>
      <c r="AR242" s="138"/>
      <c r="AS242" s="138"/>
      <c r="AT242" s="143"/>
      <c r="AU242" s="138"/>
      <c r="AV242" s="138"/>
      <c r="AW242" s="138"/>
      <c r="AX242" s="138"/>
      <c r="AY242" s="143"/>
      <c r="AZ242" s="139"/>
      <c r="BA242" s="139"/>
      <c r="BB242" s="139"/>
      <c r="BC242" s="139"/>
      <c r="BD242" s="143"/>
    </row>
    <row r="243" spans="1:56" s="103" customFormat="1" x14ac:dyDescent="0.25">
      <c r="A243" s="138"/>
      <c r="B243" s="138"/>
      <c r="C243" s="138"/>
      <c r="D243" s="138"/>
      <c r="E243" s="142"/>
      <c r="F243" s="143"/>
      <c r="G243" s="138"/>
      <c r="H243" s="138"/>
      <c r="I243" s="138"/>
      <c r="J243" s="138"/>
      <c r="K243" s="143"/>
      <c r="L243" s="138"/>
      <c r="M243" s="138"/>
      <c r="N243" s="142"/>
      <c r="O243" s="142"/>
      <c r="P243" s="143"/>
      <c r="Q243" s="138"/>
      <c r="R243" s="138"/>
      <c r="S243" s="138"/>
      <c r="T243" s="138"/>
      <c r="U243" s="143"/>
      <c r="V243" s="138"/>
      <c r="W243" s="138"/>
      <c r="X243" s="138"/>
      <c r="Y243" s="138"/>
      <c r="Z243" s="143"/>
      <c r="AA243" s="138"/>
      <c r="AB243" s="138"/>
      <c r="AC243" s="138"/>
      <c r="AD243" s="138"/>
      <c r="AE243" s="143"/>
      <c r="AF243" s="138"/>
      <c r="AG243" s="138"/>
      <c r="AH243" s="138"/>
      <c r="AI243" s="138"/>
      <c r="AJ243" s="143"/>
      <c r="AK243" s="138"/>
      <c r="AL243" s="138"/>
      <c r="AM243" s="138"/>
      <c r="AN243" s="138"/>
      <c r="AO243" s="143"/>
      <c r="AP243" s="138"/>
      <c r="AQ243" s="138"/>
      <c r="AR243" s="138"/>
      <c r="AS243" s="138"/>
      <c r="AT243" s="143"/>
      <c r="AU243" s="138"/>
      <c r="AV243" s="138"/>
      <c r="AW243" s="138"/>
      <c r="AX243" s="138"/>
      <c r="AY243" s="143"/>
      <c r="AZ243" s="139"/>
      <c r="BA243" s="139"/>
      <c r="BB243" s="139"/>
      <c r="BC243" s="139"/>
      <c r="BD243" s="143"/>
    </row>
    <row r="244" spans="1:56" s="103" customFormat="1" x14ac:dyDescent="0.25">
      <c r="A244" s="138"/>
      <c r="B244" s="138"/>
      <c r="C244" s="138"/>
      <c r="D244" s="138"/>
      <c r="E244" s="142"/>
      <c r="F244" s="143"/>
      <c r="G244" s="138"/>
      <c r="H244" s="138"/>
      <c r="I244" s="138"/>
      <c r="J244" s="138"/>
      <c r="K244" s="143"/>
      <c r="L244" s="138"/>
      <c r="M244" s="138"/>
      <c r="N244" s="142"/>
      <c r="O244" s="142"/>
      <c r="P244" s="143"/>
      <c r="Q244" s="138"/>
      <c r="R244" s="138"/>
      <c r="S244" s="138"/>
      <c r="T244" s="138"/>
      <c r="U244" s="143"/>
      <c r="V244" s="138"/>
      <c r="W244" s="138"/>
      <c r="X244" s="138"/>
      <c r="Y244" s="138"/>
      <c r="Z244" s="143"/>
      <c r="AA244" s="138"/>
      <c r="AB244" s="138"/>
      <c r="AC244" s="138"/>
      <c r="AD244" s="138"/>
      <c r="AE244" s="143"/>
      <c r="AF244" s="138"/>
      <c r="AG244" s="138"/>
      <c r="AH244" s="138"/>
      <c r="AI244" s="138"/>
      <c r="AJ244" s="143"/>
      <c r="AK244" s="138"/>
      <c r="AL244" s="138"/>
      <c r="AM244" s="138"/>
      <c r="AN244" s="138"/>
      <c r="AO244" s="143"/>
      <c r="AP244" s="138"/>
      <c r="AQ244" s="138"/>
      <c r="AR244" s="138"/>
      <c r="AS244" s="138"/>
      <c r="AT244" s="143"/>
      <c r="AU244" s="138"/>
      <c r="AV244" s="138"/>
      <c r="AW244" s="138"/>
      <c r="AX244" s="138"/>
      <c r="AY244" s="143"/>
      <c r="AZ244" s="139"/>
      <c r="BA244" s="139"/>
      <c r="BB244" s="139"/>
      <c r="BC244" s="139"/>
      <c r="BD244" s="143"/>
    </row>
    <row r="245" spans="1:56" s="103" customFormat="1" x14ac:dyDescent="0.25">
      <c r="A245" s="138"/>
      <c r="B245" s="138"/>
      <c r="C245" s="138"/>
      <c r="D245" s="138"/>
      <c r="E245" s="142"/>
      <c r="F245" s="143"/>
      <c r="G245" s="138"/>
      <c r="H245" s="138"/>
      <c r="I245" s="138"/>
      <c r="J245" s="138"/>
      <c r="K245" s="143"/>
      <c r="L245" s="138"/>
      <c r="M245" s="138"/>
      <c r="N245" s="142"/>
      <c r="O245" s="142"/>
      <c r="P245" s="143"/>
      <c r="Q245" s="138"/>
      <c r="R245" s="138"/>
      <c r="S245" s="138"/>
      <c r="T245" s="138"/>
      <c r="U245" s="143"/>
      <c r="V245" s="138"/>
      <c r="W245" s="138"/>
      <c r="X245" s="138"/>
      <c r="Y245" s="138"/>
      <c r="Z245" s="143"/>
      <c r="AA245" s="138"/>
      <c r="AB245" s="138"/>
      <c r="AC245" s="138"/>
      <c r="AD245" s="138"/>
      <c r="AE245" s="143"/>
      <c r="AF245" s="138"/>
      <c r="AG245" s="138"/>
      <c r="AH245" s="138"/>
      <c r="AI245" s="138"/>
      <c r="AJ245" s="143"/>
      <c r="AK245" s="138"/>
      <c r="AL245" s="138"/>
      <c r="AM245" s="138"/>
      <c r="AN245" s="138"/>
      <c r="AO245" s="143"/>
      <c r="AP245" s="138"/>
      <c r="AQ245" s="138"/>
      <c r="AR245" s="138"/>
      <c r="AS245" s="138"/>
      <c r="AT245" s="143"/>
      <c r="AU245" s="138"/>
      <c r="AV245" s="138"/>
      <c r="AW245" s="138"/>
      <c r="AX245" s="138"/>
      <c r="AY245" s="143"/>
      <c r="AZ245" s="139"/>
      <c r="BA245" s="139"/>
      <c r="BB245" s="139"/>
      <c r="BC245" s="139"/>
      <c r="BD245" s="143"/>
    </row>
    <row r="246" spans="1:56" s="103" customFormat="1" x14ac:dyDescent="0.25">
      <c r="A246" s="138"/>
      <c r="B246" s="138"/>
      <c r="C246" s="138"/>
      <c r="D246" s="138"/>
      <c r="E246" s="142"/>
      <c r="F246" s="143"/>
      <c r="G246" s="138"/>
      <c r="H246" s="138"/>
      <c r="I246" s="138"/>
      <c r="J246" s="138"/>
      <c r="K246" s="143"/>
      <c r="L246" s="138"/>
      <c r="M246" s="138"/>
      <c r="N246" s="142"/>
      <c r="O246" s="142"/>
      <c r="P246" s="143"/>
      <c r="Q246" s="138"/>
      <c r="R246" s="138"/>
      <c r="S246" s="138"/>
      <c r="T246" s="138"/>
      <c r="U246" s="143"/>
      <c r="V246" s="138"/>
      <c r="W246" s="138"/>
      <c r="X246" s="138"/>
      <c r="Y246" s="138"/>
      <c r="Z246" s="143"/>
      <c r="AA246" s="138"/>
      <c r="AB246" s="138"/>
      <c r="AC246" s="138"/>
      <c r="AD246" s="138"/>
      <c r="AE246" s="143"/>
      <c r="AF246" s="138"/>
      <c r="AG246" s="138"/>
      <c r="AH246" s="138"/>
      <c r="AI246" s="138"/>
      <c r="AJ246" s="143"/>
      <c r="AK246" s="138"/>
      <c r="AL246" s="138"/>
      <c r="AM246" s="138"/>
      <c r="AN246" s="138"/>
      <c r="AO246" s="143"/>
      <c r="AP246" s="138"/>
      <c r="AQ246" s="138"/>
      <c r="AR246" s="138"/>
      <c r="AS246" s="138"/>
      <c r="AT246" s="143"/>
      <c r="AU246" s="138"/>
      <c r="AV246" s="138"/>
      <c r="AW246" s="138"/>
      <c r="AX246" s="138"/>
      <c r="AY246" s="143"/>
      <c r="AZ246" s="139"/>
      <c r="BA246" s="139"/>
      <c r="BB246" s="139"/>
      <c r="BC246" s="139"/>
      <c r="BD246" s="143"/>
    </row>
    <row r="247" spans="1:56" s="103" customFormat="1" x14ac:dyDescent="0.25">
      <c r="A247" s="138"/>
      <c r="B247" s="138"/>
      <c r="C247" s="138"/>
      <c r="D247" s="138"/>
      <c r="E247" s="142"/>
      <c r="F247" s="143"/>
      <c r="G247" s="138"/>
      <c r="H247" s="138"/>
      <c r="I247" s="138"/>
      <c r="J247" s="138"/>
      <c r="K247" s="143"/>
      <c r="L247" s="138"/>
      <c r="M247" s="138"/>
      <c r="N247" s="142"/>
      <c r="O247" s="142"/>
      <c r="P247" s="143"/>
      <c r="Q247" s="138"/>
      <c r="R247" s="138"/>
      <c r="S247" s="138"/>
      <c r="T247" s="138"/>
      <c r="U247" s="143"/>
      <c r="V247" s="138"/>
      <c r="W247" s="138"/>
      <c r="X247" s="138"/>
      <c r="Y247" s="138"/>
      <c r="Z247" s="143"/>
      <c r="AA247" s="138"/>
      <c r="AB247" s="138"/>
      <c r="AC247" s="138"/>
      <c r="AD247" s="138"/>
      <c r="AE247" s="143"/>
      <c r="AF247" s="138"/>
      <c r="AG247" s="138"/>
      <c r="AH247" s="138"/>
      <c r="AI247" s="138"/>
      <c r="AJ247" s="143"/>
      <c r="AK247" s="138"/>
      <c r="AL247" s="138"/>
      <c r="AM247" s="138"/>
      <c r="AN247" s="138"/>
      <c r="AO247" s="143"/>
      <c r="AP247" s="138"/>
      <c r="AQ247" s="138"/>
      <c r="AR247" s="138"/>
      <c r="AS247" s="138"/>
      <c r="AT247" s="143"/>
      <c r="AU247" s="138"/>
      <c r="AV247" s="138"/>
      <c r="AW247" s="138"/>
      <c r="AX247" s="138"/>
      <c r="AY247" s="143"/>
      <c r="AZ247" s="139"/>
      <c r="BA247" s="139"/>
      <c r="BB247" s="139"/>
      <c r="BC247" s="139"/>
      <c r="BD247" s="143"/>
    </row>
    <row r="248" spans="1:56" s="103" customFormat="1" x14ac:dyDescent="0.25">
      <c r="A248" s="138"/>
      <c r="B248" s="138"/>
      <c r="C248" s="138"/>
      <c r="D248" s="138"/>
      <c r="E248" s="142"/>
      <c r="F248" s="143"/>
      <c r="G248" s="138"/>
      <c r="H248" s="138"/>
      <c r="I248" s="138"/>
      <c r="J248" s="138"/>
      <c r="K248" s="143"/>
      <c r="L248" s="138"/>
      <c r="M248" s="138"/>
      <c r="N248" s="142"/>
      <c r="O248" s="142"/>
      <c r="P248" s="143"/>
      <c r="Q248" s="138"/>
      <c r="R248" s="138"/>
      <c r="S248" s="138"/>
      <c r="T248" s="138"/>
      <c r="U248" s="143"/>
      <c r="V248" s="138"/>
      <c r="W248" s="138"/>
      <c r="X248" s="138"/>
      <c r="Y248" s="138"/>
      <c r="Z248" s="143"/>
      <c r="AA248" s="138"/>
      <c r="AB248" s="138"/>
      <c r="AC248" s="138"/>
      <c r="AD248" s="138"/>
      <c r="AE248" s="143"/>
      <c r="AF248" s="138"/>
      <c r="AG248" s="138"/>
      <c r="AH248" s="138"/>
      <c r="AI248" s="138"/>
      <c r="AJ248" s="143"/>
      <c r="AK248" s="138"/>
      <c r="AL248" s="138"/>
      <c r="AM248" s="138"/>
      <c r="AN248" s="138"/>
      <c r="AO248" s="143"/>
      <c r="AP248" s="138"/>
      <c r="AQ248" s="138"/>
      <c r="AR248" s="138"/>
      <c r="AS248" s="138"/>
      <c r="AT248" s="143"/>
      <c r="AU248" s="138"/>
      <c r="AV248" s="138"/>
      <c r="AW248" s="138"/>
      <c r="AX248" s="138"/>
      <c r="AY248" s="143"/>
      <c r="AZ248" s="139"/>
      <c r="BA248" s="139"/>
      <c r="BB248" s="139"/>
      <c r="BC248" s="139"/>
      <c r="BD248" s="143"/>
    </row>
    <row r="249" spans="1:56" s="103" customFormat="1" x14ac:dyDescent="0.25">
      <c r="A249" s="138"/>
      <c r="B249" s="138"/>
      <c r="C249" s="138"/>
      <c r="D249" s="138"/>
      <c r="E249" s="142"/>
      <c r="F249" s="143"/>
      <c r="G249" s="138"/>
      <c r="H249" s="138"/>
      <c r="I249" s="138"/>
      <c r="J249" s="138"/>
      <c r="K249" s="143"/>
      <c r="L249" s="138"/>
      <c r="M249" s="138"/>
      <c r="N249" s="142"/>
      <c r="O249" s="142"/>
      <c r="P249" s="143"/>
      <c r="Q249" s="138"/>
      <c r="R249" s="138"/>
      <c r="S249" s="138"/>
      <c r="T249" s="138"/>
      <c r="U249" s="143"/>
      <c r="V249" s="138"/>
      <c r="W249" s="138"/>
      <c r="X249" s="138"/>
      <c r="Y249" s="138"/>
      <c r="Z249" s="143"/>
      <c r="AA249" s="138"/>
      <c r="AB249" s="138"/>
      <c r="AC249" s="138"/>
      <c r="AD249" s="138"/>
      <c r="AE249" s="143"/>
      <c r="AF249" s="138"/>
      <c r="AG249" s="138"/>
      <c r="AH249" s="138"/>
      <c r="AI249" s="138"/>
      <c r="AJ249" s="143"/>
      <c r="AK249" s="138"/>
      <c r="AL249" s="138"/>
      <c r="AM249" s="138"/>
      <c r="AN249" s="138"/>
      <c r="AO249" s="143"/>
      <c r="AP249" s="138"/>
      <c r="AQ249" s="138"/>
      <c r="AR249" s="138"/>
      <c r="AS249" s="138"/>
      <c r="AT249" s="143"/>
      <c r="AU249" s="138"/>
      <c r="AV249" s="138"/>
      <c r="AW249" s="138"/>
      <c r="AX249" s="138"/>
      <c r="AY249" s="143"/>
      <c r="AZ249" s="139"/>
      <c r="BA249" s="139"/>
      <c r="BB249" s="139"/>
      <c r="BC249" s="139"/>
      <c r="BD249" s="143"/>
    </row>
    <row r="250" spans="1:56" s="103" customFormat="1" x14ac:dyDescent="0.25">
      <c r="A250" s="138"/>
      <c r="B250" s="138"/>
      <c r="C250" s="138"/>
      <c r="D250" s="138"/>
      <c r="E250" s="142"/>
      <c r="F250" s="143"/>
      <c r="G250" s="138"/>
      <c r="H250" s="138"/>
      <c r="I250" s="138"/>
      <c r="J250" s="138"/>
      <c r="K250" s="143"/>
      <c r="L250" s="138"/>
      <c r="M250" s="138"/>
      <c r="N250" s="142"/>
      <c r="O250" s="142"/>
      <c r="P250" s="143"/>
      <c r="Q250" s="138"/>
      <c r="R250" s="138"/>
      <c r="S250" s="138"/>
      <c r="T250" s="138"/>
      <c r="U250" s="143"/>
      <c r="V250" s="138"/>
      <c r="W250" s="138"/>
      <c r="X250" s="138"/>
      <c r="Y250" s="138"/>
      <c r="Z250" s="143"/>
      <c r="AA250" s="138"/>
      <c r="AB250" s="138"/>
      <c r="AC250" s="138"/>
      <c r="AD250" s="138"/>
      <c r="AE250" s="143"/>
      <c r="AF250" s="138"/>
      <c r="AG250" s="138"/>
      <c r="AH250" s="138"/>
      <c r="AI250" s="138"/>
      <c r="AJ250" s="143"/>
      <c r="AK250" s="138"/>
      <c r="AL250" s="138"/>
      <c r="AM250" s="138"/>
      <c r="AN250" s="138"/>
      <c r="AO250" s="143"/>
      <c r="AP250" s="138"/>
      <c r="AQ250" s="138"/>
      <c r="AR250" s="138"/>
      <c r="AS250" s="138"/>
      <c r="AT250" s="143"/>
      <c r="AU250" s="138"/>
      <c r="AV250" s="138"/>
      <c r="AW250" s="138"/>
      <c r="AX250" s="138"/>
      <c r="AY250" s="143"/>
      <c r="AZ250" s="139"/>
      <c r="BA250" s="139"/>
      <c r="BB250" s="139"/>
      <c r="BC250" s="139"/>
      <c r="BD250" s="143"/>
    </row>
    <row r="251" spans="1:56" s="103" customFormat="1" x14ac:dyDescent="0.25">
      <c r="A251" s="138"/>
      <c r="B251" s="138"/>
      <c r="C251" s="138"/>
      <c r="D251" s="138"/>
      <c r="E251" s="142"/>
      <c r="F251" s="143"/>
      <c r="G251" s="138"/>
      <c r="H251" s="138"/>
      <c r="I251" s="138"/>
      <c r="J251" s="138"/>
      <c r="K251" s="143"/>
      <c r="L251" s="138"/>
      <c r="M251" s="138"/>
      <c r="N251" s="142"/>
      <c r="O251" s="142"/>
      <c r="P251" s="143"/>
      <c r="Q251" s="138"/>
      <c r="R251" s="138"/>
      <c r="S251" s="138"/>
      <c r="T251" s="138"/>
      <c r="U251" s="143"/>
      <c r="V251" s="138"/>
      <c r="W251" s="138"/>
      <c r="X251" s="138"/>
      <c r="Y251" s="138"/>
      <c r="Z251" s="143"/>
      <c r="AA251" s="138"/>
      <c r="AB251" s="138"/>
      <c r="AC251" s="138"/>
      <c r="AD251" s="138"/>
      <c r="AE251" s="143"/>
      <c r="AF251" s="138"/>
      <c r="AG251" s="138"/>
      <c r="AH251" s="138"/>
      <c r="AI251" s="138"/>
      <c r="AJ251" s="143"/>
      <c r="AK251" s="138"/>
      <c r="AL251" s="138"/>
      <c r="AM251" s="138"/>
      <c r="AN251" s="138"/>
      <c r="AO251" s="143"/>
      <c r="AP251" s="138"/>
      <c r="AQ251" s="138"/>
      <c r="AR251" s="138"/>
      <c r="AS251" s="138"/>
      <c r="AT251" s="143"/>
      <c r="AU251" s="138"/>
      <c r="AV251" s="138"/>
      <c r="AW251" s="138"/>
      <c r="AX251" s="138"/>
      <c r="AY251" s="143"/>
      <c r="AZ251" s="139"/>
      <c r="BA251" s="139"/>
      <c r="BB251" s="139"/>
      <c r="BC251" s="139"/>
      <c r="BD251" s="143"/>
    </row>
    <row r="252" spans="1:56" s="103" customFormat="1" x14ac:dyDescent="0.25">
      <c r="A252" s="138"/>
      <c r="B252" s="138"/>
      <c r="C252" s="138"/>
      <c r="D252" s="138"/>
      <c r="E252" s="142"/>
      <c r="F252" s="143"/>
      <c r="G252" s="138"/>
      <c r="H252" s="138"/>
      <c r="I252" s="138"/>
      <c r="J252" s="138"/>
      <c r="K252" s="143"/>
      <c r="L252" s="138"/>
      <c r="M252" s="138"/>
      <c r="N252" s="142"/>
      <c r="O252" s="142"/>
      <c r="P252" s="143"/>
      <c r="Q252" s="138"/>
      <c r="R252" s="138"/>
      <c r="S252" s="138"/>
      <c r="T252" s="138"/>
      <c r="U252" s="143"/>
      <c r="V252" s="138"/>
      <c r="W252" s="138"/>
      <c r="X252" s="138"/>
      <c r="Y252" s="138"/>
      <c r="Z252" s="143"/>
      <c r="AA252" s="138"/>
      <c r="AB252" s="138"/>
      <c r="AC252" s="138"/>
      <c r="AD252" s="138"/>
      <c r="AE252" s="143"/>
      <c r="AF252" s="138"/>
      <c r="AG252" s="138"/>
      <c r="AH252" s="138"/>
      <c r="AI252" s="138"/>
      <c r="AJ252" s="143"/>
      <c r="AK252" s="138"/>
      <c r="AL252" s="138"/>
      <c r="AM252" s="138"/>
      <c r="AN252" s="138"/>
      <c r="AO252" s="143"/>
      <c r="AP252" s="138"/>
      <c r="AQ252" s="138"/>
      <c r="AR252" s="138"/>
      <c r="AS252" s="138"/>
      <c r="AT252" s="143"/>
      <c r="AU252" s="138"/>
      <c r="AV252" s="138"/>
      <c r="AW252" s="138"/>
      <c r="AX252" s="138"/>
      <c r="AY252" s="143"/>
      <c r="AZ252" s="139"/>
      <c r="BA252" s="139"/>
      <c r="BB252" s="139"/>
      <c r="BC252" s="139"/>
      <c r="BD252" s="143"/>
    </row>
    <row r="253" spans="1:56" s="103" customFormat="1" x14ac:dyDescent="0.25">
      <c r="A253" s="138"/>
      <c r="B253" s="138"/>
      <c r="C253" s="138"/>
      <c r="D253" s="138"/>
      <c r="E253" s="142"/>
      <c r="F253" s="143"/>
      <c r="G253" s="138"/>
      <c r="H253" s="138"/>
      <c r="I253" s="138"/>
      <c r="J253" s="138"/>
      <c r="K253" s="143"/>
      <c r="L253" s="138"/>
      <c r="M253" s="138"/>
      <c r="N253" s="142"/>
      <c r="O253" s="142"/>
      <c r="P253" s="143"/>
      <c r="Q253" s="138"/>
      <c r="R253" s="138"/>
      <c r="S253" s="138"/>
      <c r="T253" s="138"/>
      <c r="U253" s="143"/>
      <c r="V253" s="138"/>
      <c r="W253" s="138"/>
      <c r="X253" s="138"/>
      <c r="Y253" s="138"/>
      <c r="Z253" s="143"/>
      <c r="AA253" s="138"/>
      <c r="AB253" s="138"/>
      <c r="AC253" s="138"/>
      <c r="AD253" s="138"/>
      <c r="AE253" s="143"/>
      <c r="AF253" s="138"/>
      <c r="AG253" s="138"/>
      <c r="AH253" s="138"/>
      <c r="AI253" s="138"/>
      <c r="AJ253" s="143"/>
      <c r="AK253" s="138"/>
      <c r="AL253" s="138"/>
      <c r="AM253" s="138"/>
      <c r="AN253" s="138"/>
      <c r="AO253" s="143"/>
      <c r="AP253" s="138"/>
      <c r="AQ253" s="138"/>
      <c r="AR253" s="138"/>
      <c r="AS253" s="138"/>
      <c r="AT253" s="143"/>
      <c r="AU253" s="138"/>
      <c r="AV253" s="138"/>
      <c r="AW253" s="138"/>
      <c r="AX253" s="138"/>
      <c r="AY253" s="143"/>
      <c r="AZ253" s="139"/>
      <c r="BA253" s="139"/>
      <c r="BB253" s="139"/>
      <c r="BC253" s="139"/>
      <c r="BD253" s="143"/>
    </row>
    <row r="254" spans="1:56" s="103" customFormat="1" x14ac:dyDescent="0.25">
      <c r="A254" s="138"/>
      <c r="B254" s="138"/>
      <c r="C254" s="138"/>
      <c r="D254" s="138"/>
      <c r="E254" s="142"/>
      <c r="F254" s="143"/>
      <c r="G254" s="138"/>
      <c r="H254" s="138"/>
      <c r="I254" s="138"/>
      <c r="J254" s="138"/>
      <c r="K254" s="143"/>
      <c r="L254" s="138"/>
      <c r="M254" s="138"/>
      <c r="N254" s="142"/>
      <c r="O254" s="142"/>
      <c r="P254" s="143"/>
      <c r="Q254" s="138"/>
      <c r="R254" s="138"/>
      <c r="S254" s="138"/>
      <c r="T254" s="138"/>
      <c r="U254" s="143"/>
      <c r="V254" s="138"/>
      <c r="W254" s="138"/>
      <c r="X254" s="138"/>
      <c r="Y254" s="138"/>
      <c r="Z254" s="143"/>
      <c r="AA254" s="138"/>
      <c r="AB254" s="138"/>
      <c r="AC254" s="138"/>
      <c r="AD254" s="138"/>
      <c r="AE254" s="143"/>
      <c r="AF254" s="138"/>
      <c r="AG254" s="138"/>
      <c r="AH254" s="138"/>
      <c r="AI254" s="138"/>
      <c r="AJ254" s="143"/>
      <c r="AK254" s="138"/>
      <c r="AL254" s="138"/>
      <c r="AM254" s="138"/>
      <c r="AN254" s="138"/>
      <c r="AO254" s="143"/>
      <c r="AP254" s="138"/>
      <c r="AQ254" s="138"/>
      <c r="AR254" s="138"/>
      <c r="AS254" s="138"/>
      <c r="AT254" s="143"/>
      <c r="AU254" s="138"/>
      <c r="AV254" s="138"/>
      <c r="AW254" s="138"/>
      <c r="AX254" s="138"/>
      <c r="AY254" s="143"/>
      <c r="AZ254" s="139"/>
      <c r="BA254" s="139"/>
      <c r="BB254" s="139"/>
      <c r="BC254" s="139"/>
      <c r="BD254" s="143"/>
    </row>
    <row r="255" spans="1:56" s="103" customFormat="1" x14ac:dyDescent="0.25">
      <c r="A255" s="138"/>
      <c r="B255" s="138"/>
      <c r="C255" s="138"/>
      <c r="D255" s="138"/>
      <c r="E255" s="142"/>
      <c r="F255" s="143"/>
      <c r="G255" s="138"/>
      <c r="H255" s="138"/>
      <c r="I255" s="138"/>
      <c r="J255" s="138"/>
      <c r="K255" s="143"/>
      <c r="L255" s="138"/>
      <c r="M255" s="138"/>
      <c r="N255" s="142"/>
      <c r="O255" s="142"/>
      <c r="P255" s="143"/>
      <c r="Q255" s="138"/>
      <c r="R255" s="138"/>
      <c r="S255" s="138"/>
      <c r="T255" s="138"/>
      <c r="U255" s="143"/>
      <c r="V255" s="138"/>
      <c r="W255" s="138"/>
      <c r="X255" s="138"/>
      <c r="Y255" s="138"/>
      <c r="Z255" s="143"/>
      <c r="AA255" s="138"/>
      <c r="AB255" s="138"/>
      <c r="AC255" s="138"/>
      <c r="AD255" s="138"/>
      <c r="AE255" s="143"/>
      <c r="AF255" s="138"/>
      <c r="AG255" s="138"/>
      <c r="AH255" s="138"/>
      <c r="AI255" s="138"/>
      <c r="AJ255" s="143"/>
      <c r="AK255" s="138"/>
      <c r="AL255" s="138"/>
      <c r="AM255" s="138"/>
      <c r="AN255" s="138"/>
      <c r="AO255" s="143"/>
      <c r="AP255" s="138"/>
      <c r="AQ255" s="138"/>
      <c r="AR255" s="138"/>
      <c r="AS255" s="138"/>
      <c r="AT255" s="143"/>
      <c r="AU255" s="138"/>
      <c r="AV255" s="138"/>
      <c r="AW255" s="138"/>
      <c r="AX255" s="138"/>
      <c r="AY255" s="143"/>
      <c r="AZ255" s="139"/>
      <c r="BA255" s="139"/>
      <c r="BB255" s="139"/>
      <c r="BC255" s="139"/>
      <c r="BD255" s="143"/>
    </row>
    <row r="256" spans="1:56" s="103" customFormat="1" x14ac:dyDescent="0.25">
      <c r="A256" s="138"/>
      <c r="B256" s="138"/>
      <c r="C256" s="138"/>
      <c r="D256" s="138"/>
      <c r="E256" s="142"/>
      <c r="F256" s="143"/>
      <c r="G256" s="138"/>
      <c r="H256" s="138"/>
      <c r="I256" s="138"/>
      <c r="J256" s="138"/>
      <c r="K256" s="143"/>
      <c r="L256" s="138"/>
      <c r="M256" s="138"/>
      <c r="N256" s="142"/>
      <c r="O256" s="142"/>
      <c r="P256" s="143"/>
      <c r="Q256" s="138"/>
      <c r="R256" s="138"/>
      <c r="S256" s="138"/>
      <c r="T256" s="138"/>
      <c r="U256" s="143"/>
      <c r="V256" s="138"/>
      <c r="W256" s="138"/>
      <c r="X256" s="138"/>
      <c r="Y256" s="138"/>
      <c r="Z256" s="143"/>
      <c r="AA256" s="138"/>
      <c r="AB256" s="138"/>
      <c r="AC256" s="138"/>
      <c r="AD256" s="138"/>
      <c r="AE256" s="143"/>
      <c r="AF256" s="138"/>
      <c r="AG256" s="138"/>
      <c r="AH256" s="138"/>
      <c r="AI256" s="138"/>
      <c r="AJ256" s="143"/>
      <c r="AK256" s="138"/>
      <c r="AL256" s="138"/>
      <c r="AM256" s="138"/>
      <c r="AN256" s="138"/>
      <c r="AO256" s="143"/>
      <c r="AP256" s="138"/>
      <c r="AQ256" s="138"/>
      <c r="AR256" s="138"/>
      <c r="AS256" s="138"/>
      <c r="AT256" s="143"/>
      <c r="AU256" s="138"/>
      <c r="AV256" s="138"/>
      <c r="AW256" s="138"/>
      <c r="AX256" s="138"/>
      <c r="AY256" s="143"/>
      <c r="AZ256" s="139"/>
      <c r="BA256" s="139"/>
      <c r="BB256" s="139"/>
      <c r="BC256" s="139"/>
      <c r="BD256" s="143"/>
    </row>
    <row r="257" spans="1:56" s="103" customFormat="1" x14ac:dyDescent="0.25">
      <c r="A257" s="138"/>
      <c r="B257" s="138"/>
      <c r="C257" s="138"/>
      <c r="D257" s="138"/>
      <c r="E257" s="142"/>
      <c r="F257" s="143"/>
      <c r="G257" s="138"/>
      <c r="H257" s="138"/>
      <c r="I257" s="138"/>
      <c r="J257" s="138"/>
      <c r="K257" s="143"/>
      <c r="L257" s="138"/>
      <c r="M257" s="138"/>
      <c r="N257" s="142"/>
      <c r="O257" s="142"/>
      <c r="P257" s="143"/>
      <c r="Q257" s="138"/>
      <c r="R257" s="138"/>
      <c r="S257" s="138"/>
      <c r="T257" s="138"/>
      <c r="U257" s="143"/>
      <c r="V257" s="138"/>
      <c r="W257" s="138"/>
      <c r="X257" s="138"/>
      <c r="Y257" s="138"/>
      <c r="Z257" s="143"/>
      <c r="AA257" s="138"/>
      <c r="AB257" s="138"/>
      <c r="AC257" s="138"/>
      <c r="AD257" s="138"/>
      <c r="AE257" s="143"/>
      <c r="AF257" s="138"/>
      <c r="AG257" s="138"/>
      <c r="AH257" s="138"/>
      <c r="AI257" s="138"/>
      <c r="AJ257" s="143"/>
      <c r="AK257" s="138"/>
      <c r="AL257" s="138"/>
      <c r="AM257" s="138"/>
      <c r="AN257" s="138"/>
      <c r="AO257" s="143"/>
      <c r="AP257" s="138"/>
      <c r="AQ257" s="138"/>
      <c r="AR257" s="138"/>
      <c r="AS257" s="138"/>
      <c r="AT257" s="143"/>
      <c r="AU257" s="138"/>
      <c r="AV257" s="138"/>
      <c r="AW257" s="138"/>
      <c r="AX257" s="138"/>
      <c r="AY257" s="143"/>
      <c r="AZ257" s="139"/>
      <c r="BA257" s="139"/>
      <c r="BB257" s="139"/>
      <c r="BC257" s="139"/>
      <c r="BD257" s="143"/>
    </row>
    <row r="258" spans="1:56" s="103" customFormat="1" x14ac:dyDescent="0.25">
      <c r="A258" s="138"/>
      <c r="B258" s="138"/>
      <c r="C258" s="138"/>
      <c r="D258" s="138"/>
      <c r="E258" s="142"/>
      <c r="F258" s="143"/>
      <c r="G258" s="138"/>
      <c r="H258" s="138"/>
      <c r="I258" s="138"/>
      <c r="J258" s="138"/>
      <c r="K258" s="143"/>
      <c r="L258" s="138"/>
      <c r="M258" s="138"/>
      <c r="N258" s="142"/>
      <c r="O258" s="142"/>
      <c r="P258" s="143"/>
      <c r="Q258" s="138"/>
      <c r="R258" s="138"/>
      <c r="S258" s="138"/>
      <c r="T258" s="138"/>
      <c r="U258" s="143"/>
      <c r="V258" s="138"/>
      <c r="W258" s="138"/>
      <c r="X258" s="138"/>
      <c r="Y258" s="138"/>
      <c r="Z258" s="143"/>
      <c r="AA258" s="138"/>
      <c r="AB258" s="138"/>
      <c r="AC258" s="138"/>
      <c r="AD258" s="138"/>
      <c r="AE258" s="143"/>
      <c r="AF258" s="138"/>
      <c r="AG258" s="138"/>
      <c r="AH258" s="138"/>
      <c r="AI258" s="138"/>
      <c r="AJ258" s="143"/>
      <c r="AK258" s="138"/>
      <c r="AL258" s="138"/>
      <c r="AM258" s="138"/>
      <c r="AN258" s="138"/>
      <c r="AO258" s="143"/>
      <c r="AP258" s="138"/>
      <c r="AQ258" s="138"/>
      <c r="AR258" s="138"/>
      <c r="AS258" s="138"/>
      <c r="AT258" s="143"/>
      <c r="AU258" s="138"/>
      <c r="AV258" s="138"/>
      <c r="AW258" s="138"/>
      <c r="AX258" s="138"/>
      <c r="AY258" s="143"/>
      <c r="AZ258" s="139"/>
      <c r="BA258" s="139"/>
      <c r="BB258" s="139"/>
      <c r="BC258" s="139"/>
      <c r="BD258" s="143"/>
    </row>
    <row r="259" spans="1:56" s="103" customFormat="1" x14ac:dyDescent="0.25">
      <c r="A259" s="138"/>
      <c r="B259" s="138"/>
      <c r="C259" s="138"/>
      <c r="D259" s="138"/>
      <c r="E259" s="142"/>
      <c r="F259" s="143"/>
      <c r="G259" s="138"/>
      <c r="H259" s="138"/>
      <c r="I259" s="138"/>
      <c r="J259" s="138"/>
      <c r="K259" s="143"/>
      <c r="L259" s="138"/>
      <c r="M259" s="138"/>
      <c r="N259" s="142"/>
      <c r="O259" s="142"/>
      <c r="P259" s="143"/>
      <c r="Q259" s="138"/>
      <c r="R259" s="138"/>
      <c r="S259" s="138"/>
      <c r="T259" s="138"/>
      <c r="U259" s="143"/>
      <c r="V259" s="138"/>
      <c r="W259" s="138"/>
      <c r="X259" s="138"/>
      <c r="Y259" s="138"/>
      <c r="Z259" s="143"/>
      <c r="AA259" s="138"/>
      <c r="AB259" s="138"/>
      <c r="AC259" s="138"/>
      <c r="AD259" s="138"/>
      <c r="AE259" s="143"/>
      <c r="AF259" s="138"/>
      <c r="AG259" s="138"/>
      <c r="AH259" s="138"/>
      <c r="AI259" s="138"/>
      <c r="AJ259" s="143"/>
      <c r="AK259" s="138"/>
      <c r="AL259" s="138"/>
      <c r="AM259" s="138"/>
      <c r="AN259" s="138"/>
      <c r="AO259" s="143"/>
      <c r="AP259" s="138"/>
      <c r="AQ259" s="138"/>
      <c r="AR259" s="138"/>
      <c r="AS259" s="138"/>
      <c r="AT259" s="143"/>
      <c r="AU259" s="138"/>
      <c r="AV259" s="138"/>
      <c r="AW259" s="138"/>
      <c r="AX259" s="138"/>
      <c r="AY259" s="143"/>
      <c r="AZ259" s="139"/>
      <c r="BA259" s="139"/>
      <c r="BB259" s="139"/>
      <c r="BC259" s="139"/>
      <c r="BD259" s="143"/>
    </row>
    <row r="260" spans="1:56" s="103" customFormat="1" x14ac:dyDescent="0.25">
      <c r="A260" s="138"/>
      <c r="B260" s="138"/>
      <c r="C260" s="138"/>
      <c r="D260" s="138"/>
      <c r="E260" s="142"/>
      <c r="F260" s="143"/>
      <c r="G260" s="138"/>
      <c r="H260" s="138"/>
      <c r="I260" s="138"/>
      <c r="J260" s="138"/>
      <c r="K260" s="143"/>
      <c r="L260" s="138"/>
      <c r="M260" s="138"/>
      <c r="N260" s="142"/>
      <c r="O260" s="142"/>
      <c r="P260" s="143"/>
      <c r="Q260" s="138"/>
      <c r="R260" s="138"/>
      <c r="S260" s="138"/>
      <c r="T260" s="138"/>
      <c r="U260" s="143"/>
      <c r="V260" s="138"/>
      <c r="W260" s="138"/>
      <c r="X260" s="138"/>
      <c r="Y260" s="138"/>
      <c r="Z260" s="143"/>
      <c r="AA260" s="138"/>
      <c r="AB260" s="138"/>
      <c r="AC260" s="138"/>
      <c r="AD260" s="138"/>
      <c r="AE260" s="143"/>
      <c r="AF260" s="138"/>
      <c r="AG260" s="138"/>
      <c r="AH260" s="138"/>
      <c r="AI260" s="138"/>
      <c r="AJ260" s="143"/>
      <c r="AK260" s="138"/>
      <c r="AL260" s="138"/>
      <c r="AM260" s="138"/>
      <c r="AN260" s="138"/>
      <c r="AO260" s="143"/>
      <c r="AP260" s="138"/>
      <c r="AQ260" s="138"/>
      <c r="AR260" s="138"/>
      <c r="AS260" s="138"/>
      <c r="AT260" s="143"/>
      <c r="AU260" s="138"/>
      <c r="AV260" s="138"/>
      <c r="AW260" s="138"/>
      <c r="AX260" s="138"/>
      <c r="AY260" s="143"/>
      <c r="AZ260" s="139"/>
      <c r="BA260" s="139"/>
      <c r="BB260" s="139"/>
      <c r="BC260" s="139"/>
      <c r="BD260" s="143"/>
    </row>
    <row r="261" spans="1:56" s="103" customFormat="1" x14ac:dyDescent="0.25">
      <c r="A261" s="138"/>
      <c r="B261" s="138"/>
      <c r="C261" s="138"/>
      <c r="D261" s="138"/>
      <c r="E261" s="142"/>
      <c r="F261" s="143"/>
      <c r="G261" s="138"/>
      <c r="H261" s="138"/>
      <c r="I261" s="138"/>
      <c r="J261" s="138"/>
      <c r="K261" s="143"/>
      <c r="L261" s="138"/>
      <c r="M261" s="138"/>
      <c r="N261" s="142"/>
      <c r="O261" s="142"/>
      <c r="P261" s="143"/>
      <c r="Q261" s="138"/>
      <c r="R261" s="138"/>
      <c r="S261" s="138"/>
      <c r="T261" s="138"/>
      <c r="U261" s="143"/>
      <c r="V261" s="138"/>
      <c r="W261" s="138"/>
      <c r="X261" s="138"/>
      <c r="Y261" s="138"/>
      <c r="Z261" s="143"/>
      <c r="AA261" s="138"/>
      <c r="AB261" s="138"/>
      <c r="AC261" s="138"/>
      <c r="AD261" s="138"/>
      <c r="AE261" s="143"/>
      <c r="AF261" s="138"/>
      <c r="AG261" s="138"/>
      <c r="AH261" s="138"/>
      <c r="AI261" s="138"/>
      <c r="AJ261" s="143"/>
      <c r="AK261" s="138"/>
      <c r="AL261" s="138"/>
      <c r="AM261" s="138"/>
      <c r="AN261" s="138"/>
      <c r="AO261" s="143"/>
      <c r="AP261" s="138"/>
      <c r="AQ261" s="138"/>
      <c r="AR261" s="138"/>
      <c r="AS261" s="138"/>
      <c r="AT261" s="143"/>
      <c r="AU261" s="138"/>
      <c r="AV261" s="138"/>
      <c r="AW261" s="138"/>
      <c r="AX261" s="138"/>
      <c r="AY261" s="143"/>
      <c r="AZ261" s="139"/>
      <c r="BA261" s="139"/>
      <c r="BB261" s="139"/>
      <c r="BC261" s="139"/>
      <c r="BD261" s="143"/>
    </row>
    <row r="262" spans="1:56" s="103" customFormat="1" x14ac:dyDescent="0.25">
      <c r="A262" s="138"/>
      <c r="B262" s="138"/>
      <c r="C262" s="138"/>
      <c r="D262" s="138"/>
      <c r="E262" s="142"/>
      <c r="F262" s="143"/>
      <c r="G262" s="138"/>
      <c r="H262" s="138"/>
      <c r="I262" s="138"/>
      <c r="J262" s="138"/>
      <c r="K262" s="143"/>
      <c r="L262" s="138"/>
      <c r="M262" s="138"/>
      <c r="N262" s="142"/>
      <c r="O262" s="142"/>
      <c r="P262" s="143"/>
      <c r="Q262" s="138"/>
      <c r="R262" s="138"/>
      <c r="S262" s="138"/>
      <c r="T262" s="138"/>
      <c r="U262" s="143"/>
      <c r="V262" s="138"/>
      <c r="W262" s="138"/>
      <c r="X262" s="138"/>
      <c r="Y262" s="138"/>
      <c r="Z262" s="143"/>
      <c r="AA262" s="138"/>
      <c r="AB262" s="138"/>
      <c r="AC262" s="138"/>
      <c r="AD262" s="138"/>
      <c r="AE262" s="143"/>
      <c r="AF262" s="138"/>
      <c r="AG262" s="138"/>
      <c r="AH262" s="138"/>
      <c r="AI262" s="138"/>
      <c r="AJ262" s="143"/>
      <c r="AK262" s="138"/>
      <c r="AL262" s="138"/>
      <c r="AM262" s="138"/>
      <c r="AN262" s="138"/>
      <c r="AO262" s="143"/>
      <c r="AP262" s="138"/>
      <c r="AQ262" s="138"/>
      <c r="AR262" s="138"/>
      <c r="AS262" s="138"/>
      <c r="AT262" s="143"/>
      <c r="AU262" s="138"/>
      <c r="AV262" s="138"/>
      <c r="AW262" s="138"/>
      <c r="AX262" s="138"/>
      <c r="AY262" s="143"/>
      <c r="AZ262" s="139"/>
      <c r="BA262" s="139"/>
      <c r="BB262" s="139"/>
      <c r="BC262" s="139"/>
      <c r="BD262" s="143"/>
    </row>
    <row r="263" spans="1:56" s="103" customFormat="1" x14ac:dyDescent="0.25">
      <c r="A263" s="138"/>
      <c r="B263" s="138"/>
      <c r="C263" s="138"/>
      <c r="D263" s="138"/>
      <c r="E263" s="142"/>
      <c r="F263" s="143"/>
      <c r="G263" s="138"/>
      <c r="H263" s="138"/>
      <c r="I263" s="138"/>
      <c r="J263" s="138"/>
      <c r="K263" s="143"/>
      <c r="L263" s="138"/>
      <c r="M263" s="138"/>
      <c r="N263" s="142"/>
      <c r="O263" s="142"/>
      <c r="P263" s="143"/>
      <c r="Q263" s="138"/>
      <c r="R263" s="138"/>
      <c r="S263" s="138"/>
      <c r="T263" s="138"/>
      <c r="U263" s="143"/>
      <c r="V263" s="138"/>
      <c r="W263" s="138"/>
      <c r="X263" s="138"/>
      <c r="Y263" s="138"/>
      <c r="Z263" s="143"/>
      <c r="AA263" s="138"/>
      <c r="AB263" s="138"/>
      <c r="AC263" s="138"/>
      <c r="AD263" s="138"/>
      <c r="AE263" s="143"/>
      <c r="AF263" s="138"/>
      <c r="AG263" s="138"/>
      <c r="AH263" s="138"/>
      <c r="AI263" s="138"/>
      <c r="AJ263" s="143"/>
      <c r="AK263" s="138"/>
      <c r="AL263" s="138"/>
      <c r="AM263" s="138"/>
      <c r="AN263" s="138"/>
      <c r="AO263" s="143"/>
      <c r="AP263" s="138"/>
      <c r="AQ263" s="138"/>
      <c r="AR263" s="138"/>
      <c r="AS263" s="138"/>
      <c r="AT263" s="143"/>
      <c r="AU263" s="138"/>
      <c r="AV263" s="138"/>
      <c r="AW263" s="138"/>
      <c r="AX263" s="138"/>
      <c r="AY263" s="143"/>
      <c r="AZ263" s="139"/>
      <c r="BA263" s="139"/>
      <c r="BB263" s="139"/>
      <c r="BC263" s="139"/>
      <c r="BD263" s="143"/>
    </row>
    <row r="264" spans="1:56" s="103" customFormat="1" x14ac:dyDescent="0.25">
      <c r="A264" s="138"/>
      <c r="B264" s="138"/>
      <c r="C264" s="138"/>
      <c r="D264" s="138"/>
      <c r="E264" s="142"/>
      <c r="F264" s="143"/>
      <c r="G264" s="138"/>
      <c r="H264" s="138"/>
      <c r="I264" s="138"/>
      <c r="J264" s="138"/>
      <c r="K264" s="143"/>
      <c r="L264" s="138"/>
      <c r="M264" s="138"/>
      <c r="N264" s="142"/>
      <c r="O264" s="142"/>
      <c r="P264" s="143"/>
      <c r="Q264" s="138"/>
      <c r="R264" s="138"/>
      <c r="S264" s="138"/>
      <c r="T264" s="138"/>
      <c r="U264" s="143"/>
      <c r="V264" s="138"/>
      <c r="W264" s="138"/>
      <c r="X264" s="138"/>
      <c r="Y264" s="138"/>
      <c r="Z264" s="143"/>
      <c r="AA264" s="138"/>
      <c r="AB264" s="138"/>
      <c r="AC264" s="138"/>
      <c r="AD264" s="138"/>
      <c r="AE264" s="143"/>
      <c r="AF264" s="138"/>
      <c r="AG264" s="138"/>
      <c r="AH264" s="138"/>
      <c r="AI264" s="138"/>
      <c r="AJ264" s="143"/>
      <c r="AK264" s="138"/>
      <c r="AL264" s="138"/>
      <c r="AM264" s="138"/>
      <c r="AN264" s="138"/>
      <c r="AO264" s="143"/>
      <c r="AP264" s="138"/>
      <c r="AQ264" s="138"/>
      <c r="AR264" s="138"/>
      <c r="AS264" s="138"/>
      <c r="AT264" s="143"/>
      <c r="AU264" s="138"/>
      <c r="AV264" s="138"/>
      <c r="AW264" s="138"/>
      <c r="AX264" s="138"/>
      <c r="AY264" s="143"/>
      <c r="AZ264" s="139"/>
      <c r="BA264" s="139"/>
      <c r="BB264" s="139"/>
      <c r="BC264" s="139"/>
      <c r="BD264" s="143"/>
    </row>
    <row r="265" spans="1:56" s="103" customFormat="1" x14ac:dyDescent="0.25">
      <c r="A265" s="138"/>
      <c r="B265" s="138"/>
      <c r="C265" s="138"/>
      <c r="D265" s="138"/>
      <c r="E265" s="142"/>
      <c r="F265" s="143"/>
      <c r="G265" s="138"/>
      <c r="H265" s="138"/>
      <c r="I265" s="138"/>
      <c r="J265" s="138"/>
      <c r="K265" s="143"/>
      <c r="L265" s="138"/>
      <c r="M265" s="138"/>
      <c r="N265" s="142"/>
      <c r="O265" s="142"/>
      <c r="P265" s="143"/>
      <c r="Q265" s="138"/>
      <c r="R265" s="138"/>
      <c r="S265" s="138"/>
      <c r="T265" s="138"/>
      <c r="U265" s="143"/>
      <c r="V265" s="138"/>
      <c r="W265" s="138"/>
      <c r="X265" s="138"/>
      <c r="Y265" s="138"/>
      <c r="Z265" s="143"/>
      <c r="AA265" s="138"/>
      <c r="AB265" s="138"/>
      <c r="AC265" s="138"/>
      <c r="AD265" s="138"/>
      <c r="AE265" s="143"/>
      <c r="AF265" s="138"/>
      <c r="AG265" s="138"/>
      <c r="AH265" s="138"/>
      <c r="AI265" s="138"/>
      <c r="AJ265" s="143"/>
      <c r="AK265" s="138"/>
      <c r="AL265" s="138"/>
      <c r="AM265" s="138"/>
      <c r="AN265" s="138"/>
      <c r="AO265" s="143"/>
      <c r="AP265" s="138"/>
      <c r="AQ265" s="138"/>
      <c r="AR265" s="138"/>
      <c r="AS265" s="138"/>
      <c r="AT265" s="143"/>
      <c r="AU265" s="138"/>
      <c r="AV265" s="138"/>
      <c r="AW265" s="138"/>
      <c r="AX265" s="138"/>
      <c r="AY265" s="143"/>
      <c r="AZ265" s="139"/>
      <c r="BA265" s="139"/>
      <c r="BB265" s="139"/>
      <c r="BC265" s="139"/>
      <c r="BD265" s="143"/>
    </row>
    <row r="266" spans="1:56" s="103" customFormat="1" x14ac:dyDescent="0.25">
      <c r="A266" s="138"/>
      <c r="B266" s="138"/>
      <c r="C266" s="138"/>
      <c r="D266" s="138"/>
      <c r="E266" s="142"/>
      <c r="F266" s="143"/>
      <c r="G266" s="138"/>
      <c r="H266" s="138"/>
      <c r="I266" s="138"/>
      <c r="J266" s="138"/>
      <c r="K266" s="143"/>
      <c r="L266" s="138"/>
      <c r="M266" s="138"/>
      <c r="N266" s="142"/>
      <c r="O266" s="142"/>
      <c r="P266" s="143"/>
      <c r="Q266" s="138"/>
      <c r="R266" s="138"/>
      <c r="S266" s="138"/>
      <c r="T266" s="138"/>
      <c r="U266" s="143"/>
      <c r="V266" s="138"/>
      <c r="W266" s="138"/>
      <c r="X266" s="138"/>
      <c r="Y266" s="138"/>
      <c r="Z266" s="143"/>
      <c r="AA266" s="138"/>
      <c r="AB266" s="138"/>
      <c r="AC266" s="138"/>
      <c r="AD266" s="138"/>
      <c r="AE266" s="143"/>
      <c r="AF266" s="138"/>
      <c r="AG266" s="138"/>
      <c r="AH266" s="138"/>
      <c r="AI266" s="138"/>
      <c r="AJ266" s="143"/>
      <c r="AK266" s="138"/>
      <c r="AL266" s="138"/>
      <c r="AM266" s="138"/>
      <c r="AN266" s="138"/>
      <c r="AO266" s="143"/>
      <c r="AP266" s="138"/>
      <c r="AQ266" s="138"/>
      <c r="AR266" s="138"/>
      <c r="AS266" s="138"/>
      <c r="AT266" s="143"/>
      <c r="AU266" s="138"/>
      <c r="AV266" s="138"/>
      <c r="AW266" s="138"/>
      <c r="AX266" s="138"/>
      <c r="AY266" s="143"/>
      <c r="AZ266" s="139"/>
      <c r="BA266" s="139"/>
      <c r="BB266" s="139"/>
      <c r="BC266" s="139"/>
      <c r="BD266" s="143"/>
    </row>
    <row r="267" spans="1:56" s="103" customFormat="1" x14ac:dyDescent="0.25">
      <c r="A267" s="138"/>
      <c r="B267" s="138"/>
      <c r="C267" s="138"/>
      <c r="D267" s="138"/>
      <c r="E267" s="142"/>
      <c r="F267" s="143"/>
      <c r="G267" s="138"/>
      <c r="H267" s="138"/>
      <c r="I267" s="138"/>
      <c r="J267" s="138"/>
      <c r="K267" s="143"/>
      <c r="L267" s="138"/>
      <c r="M267" s="138"/>
      <c r="N267" s="142"/>
      <c r="O267" s="142"/>
      <c r="P267" s="143"/>
      <c r="Q267" s="138"/>
      <c r="R267" s="138"/>
      <c r="S267" s="138"/>
      <c r="T267" s="138"/>
      <c r="U267" s="143"/>
      <c r="V267" s="138"/>
      <c r="W267" s="138"/>
      <c r="X267" s="138"/>
      <c r="Y267" s="138"/>
      <c r="Z267" s="143"/>
      <c r="AA267" s="138"/>
      <c r="AB267" s="138"/>
      <c r="AC267" s="138"/>
      <c r="AD267" s="138"/>
      <c r="AE267" s="143"/>
      <c r="AF267" s="138"/>
      <c r="AG267" s="138"/>
      <c r="AH267" s="138"/>
      <c r="AI267" s="138"/>
      <c r="AJ267" s="143"/>
      <c r="AK267" s="138"/>
      <c r="AL267" s="138"/>
      <c r="AM267" s="138"/>
      <c r="AN267" s="138"/>
      <c r="AO267" s="143"/>
      <c r="AP267" s="138"/>
      <c r="AQ267" s="138"/>
      <c r="AR267" s="138"/>
      <c r="AS267" s="138"/>
      <c r="AT267" s="143"/>
      <c r="AU267" s="138"/>
      <c r="AV267" s="138"/>
      <c r="AW267" s="138"/>
      <c r="AX267" s="138"/>
      <c r="AY267" s="143"/>
      <c r="AZ267" s="139"/>
      <c r="BA267" s="139"/>
      <c r="BB267" s="139"/>
      <c r="BC267" s="139"/>
      <c r="BD267" s="143"/>
    </row>
    <row r="268" spans="1:56" s="103" customFormat="1" x14ac:dyDescent="0.25">
      <c r="A268" s="138"/>
      <c r="B268" s="138"/>
      <c r="C268" s="138"/>
      <c r="D268" s="138"/>
      <c r="E268" s="142"/>
      <c r="F268" s="143"/>
      <c r="G268" s="138"/>
      <c r="H268" s="138"/>
      <c r="I268" s="138"/>
      <c r="J268" s="138"/>
      <c r="K268" s="143"/>
      <c r="L268" s="138"/>
      <c r="M268" s="138"/>
      <c r="N268" s="142"/>
      <c r="O268" s="142"/>
      <c r="P268" s="143"/>
      <c r="Q268" s="138"/>
      <c r="R268" s="138"/>
      <c r="S268" s="138"/>
      <c r="T268" s="138"/>
      <c r="U268" s="143"/>
      <c r="V268" s="138"/>
      <c r="W268" s="138"/>
      <c r="X268" s="138"/>
      <c r="Y268" s="138"/>
      <c r="Z268" s="143"/>
      <c r="AA268" s="138"/>
      <c r="AB268" s="138"/>
      <c r="AC268" s="138"/>
      <c r="AD268" s="138"/>
      <c r="AE268" s="143"/>
      <c r="AF268" s="138"/>
      <c r="AG268" s="138"/>
      <c r="AH268" s="138"/>
      <c r="AI268" s="138"/>
      <c r="AJ268" s="143"/>
      <c r="AK268" s="138"/>
      <c r="AL268" s="138"/>
      <c r="AM268" s="138"/>
      <c r="AN268" s="138"/>
      <c r="AO268" s="143"/>
      <c r="AP268" s="138"/>
      <c r="AQ268" s="138"/>
      <c r="AR268" s="138"/>
      <c r="AS268" s="138"/>
      <c r="AT268" s="143"/>
      <c r="AU268" s="138"/>
      <c r="AV268" s="138"/>
      <c r="AW268" s="138"/>
      <c r="AX268" s="138"/>
      <c r="AY268" s="143"/>
      <c r="AZ268" s="139"/>
      <c r="BA268" s="139"/>
      <c r="BB268" s="139"/>
      <c r="BC268" s="139"/>
      <c r="BD268" s="143"/>
    </row>
    <row r="269" spans="1:56" s="103" customFormat="1" x14ac:dyDescent="0.25">
      <c r="A269" s="138"/>
      <c r="B269" s="138"/>
      <c r="C269" s="138"/>
      <c r="D269" s="138"/>
      <c r="E269" s="142"/>
      <c r="F269" s="143"/>
      <c r="G269" s="138"/>
      <c r="H269" s="138"/>
      <c r="I269" s="138"/>
      <c r="J269" s="138"/>
      <c r="K269" s="143"/>
      <c r="L269" s="138"/>
      <c r="M269" s="138"/>
      <c r="N269" s="142"/>
      <c r="O269" s="142"/>
      <c r="P269" s="143"/>
      <c r="Q269" s="138"/>
      <c r="R269" s="138"/>
      <c r="S269" s="138"/>
      <c r="T269" s="138"/>
      <c r="U269" s="143"/>
      <c r="V269" s="138"/>
      <c r="W269" s="138"/>
      <c r="X269" s="138"/>
      <c r="Y269" s="138"/>
      <c r="Z269" s="143"/>
      <c r="AA269" s="138"/>
      <c r="AB269" s="138"/>
      <c r="AC269" s="138"/>
      <c r="AD269" s="138"/>
      <c r="AE269" s="143"/>
      <c r="AF269" s="138"/>
      <c r="AG269" s="138"/>
      <c r="AH269" s="138"/>
      <c r="AI269" s="138"/>
      <c r="AJ269" s="143"/>
      <c r="AK269" s="138"/>
      <c r="AL269" s="138"/>
      <c r="AM269" s="138"/>
      <c r="AN269" s="138"/>
      <c r="AO269" s="143"/>
      <c r="AP269" s="138"/>
      <c r="AQ269" s="138"/>
      <c r="AR269" s="138"/>
      <c r="AS269" s="138"/>
      <c r="AT269" s="143"/>
      <c r="AU269" s="138"/>
      <c r="AV269" s="138"/>
      <c r="AW269" s="138"/>
      <c r="AX269" s="138"/>
      <c r="AY269" s="143"/>
      <c r="AZ269" s="139"/>
      <c r="BA269" s="139"/>
      <c r="BB269" s="139"/>
      <c r="BC269" s="139"/>
      <c r="BD269" s="143"/>
    </row>
    <row r="270" spans="1:56" s="103" customFormat="1" x14ac:dyDescent="0.25">
      <c r="A270" s="138"/>
      <c r="B270" s="138"/>
      <c r="C270" s="138"/>
      <c r="D270" s="138"/>
      <c r="E270" s="142"/>
      <c r="F270" s="143"/>
      <c r="G270" s="138"/>
      <c r="H270" s="138"/>
      <c r="I270" s="138"/>
      <c r="J270" s="138"/>
      <c r="K270" s="143"/>
      <c r="L270" s="138"/>
      <c r="M270" s="138"/>
      <c r="N270" s="142"/>
      <c r="O270" s="142"/>
      <c r="P270" s="143"/>
      <c r="Q270" s="138"/>
      <c r="R270" s="138"/>
      <c r="S270" s="138"/>
      <c r="T270" s="138"/>
      <c r="U270" s="143"/>
      <c r="V270" s="138"/>
      <c r="W270" s="138"/>
      <c r="X270" s="138"/>
      <c r="Y270" s="138"/>
      <c r="Z270" s="143"/>
      <c r="AA270" s="138"/>
      <c r="AB270" s="138"/>
      <c r="AC270" s="138"/>
      <c r="AD270" s="138"/>
      <c r="AE270" s="143"/>
      <c r="AF270" s="138"/>
      <c r="AG270" s="138"/>
      <c r="AH270" s="138"/>
      <c r="AI270" s="138"/>
      <c r="AJ270" s="143"/>
      <c r="AK270" s="138"/>
      <c r="AL270" s="138"/>
      <c r="AM270" s="138"/>
      <c r="AN270" s="138"/>
      <c r="AO270" s="143"/>
      <c r="AP270" s="138"/>
      <c r="AQ270" s="138"/>
      <c r="AR270" s="138"/>
      <c r="AS270" s="138"/>
      <c r="AT270" s="143"/>
      <c r="AU270" s="138"/>
      <c r="AV270" s="138"/>
      <c r="AW270" s="138"/>
      <c r="AX270" s="138"/>
      <c r="AY270" s="143"/>
      <c r="AZ270" s="139"/>
      <c r="BA270" s="139"/>
      <c r="BB270" s="139"/>
      <c r="BC270" s="139"/>
      <c r="BD270" s="143"/>
    </row>
    <row r="271" spans="1:56" s="103" customFormat="1" x14ac:dyDescent="0.25">
      <c r="A271" s="138"/>
      <c r="B271" s="138"/>
      <c r="C271" s="138"/>
      <c r="D271" s="138"/>
      <c r="E271" s="142"/>
      <c r="F271" s="143"/>
      <c r="G271" s="138"/>
      <c r="H271" s="138"/>
      <c r="I271" s="138"/>
      <c r="J271" s="138"/>
      <c r="K271" s="143"/>
      <c r="L271" s="138"/>
      <c r="M271" s="138"/>
      <c r="N271" s="142"/>
      <c r="O271" s="142"/>
      <c r="P271" s="143"/>
      <c r="Q271" s="138"/>
      <c r="R271" s="138"/>
      <c r="S271" s="138"/>
      <c r="T271" s="138"/>
      <c r="U271" s="143"/>
      <c r="V271" s="138"/>
      <c r="W271" s="138"/>
      <c r="X271" s="138"/>
      <c r="Y271" s="138"/>
      <c r="Z271" s="143"/>
      <c r="AA271" s="138"/>
      <c r="AB271" s="138"/>
      <c r="AC271" s="138"/>
      <c r="AD271" s="138"/>
      <c r="AE271" s="143"/>
      <c r="AF271" s="138"/>
      <c r="AG271" s="138"/>
      <c r="AH271" s="138"/>
      <c r="AI271" s="138"/>
      <c r="AJ271" s="143"/>
      <c r="AK271" s="138"/>
      <c r="AL271" s="138"/>
      <c r="AM271" s="138"/>
      <c r="AN271" s="138"/>
      <c r="AO271" s="143"/>
      <c r="AP271" s="138"/>
      <c r="AQ271" s="138"/>
      <c r="AR271" s="138"/>
      <c r="AS271" s="138"/>
      <c r="AT271" s="143"/>
      <c r="AU271" s="138"/>
      <c r="AV271" s="138"/>
      <c r="AW271" s="138"/>
      <c r="AX271" s="138"/>
      <c r="AY271" s="143"/>
      <c r="AZ271" s="139"/>
      <c r="BA271" s="139"/>
      <c r="BB271" s="139"/>
      <c r="BC271" s="139"/>
      <c r="BD271" s="143"/>
    </row>
    <row r="272" spans="1:56" s="103" customFormat="1" x14ac:dyDescent="0.25">
      <c r="A272" s="138"/>
      <c r="B272" s="138"/>
      <c r="C272" s="138"/>
      <c r="D272" s="138"/>
      <c r="E272" s="142"/>
      <c r="F272" s="143"/>
      <c r="G272" s="138"/>
      <c r="H272" s="138"/>
      <c r="I272" s="138"/>
      <c r="J272" s="138"/>
      <c r="K272" s="143"/>
      <c r="L272" s="138"/>
      <c r="M272" s="138"/>
      <c r="N272" s="142"/>
      <c r="O272" s="142"/>
      <c r="P272" s="143"/>
      <c r="Q272" s="138"/>
      <c r="R272" s="138"/>
      <c r="S272" s="138"/>
      <c r="T272" s="138"/>
      <c r="U272" s="143"/>
      <c r="V272" s="138"/>
      <c r="W272" s="138"/>
      <c r="X272" s="138"/>
      <c r="Y272" s="138"/>
      <c r="Z272" s="143"/>
      <c r="AA272" s="138"/>
      <c r="AB272" s="138"/>
      <c r="AC272" s="138"/>
      <c r="AD272" s="138"/>
      <c r="AE272" s="143"/>
      <c r="AF272" s="138"/>
      <c r="AG272" s="138"/>
      <c r="AH272" s="138"/>
      <c r="AI272" s="138"/>
      <c r="AJ272" s="143"/>
      <c r="AK272" s="138"/>
      <c r="AL272" s="138"/>
      <c r="AM272" s="138"/>
      <c r="AN272" s="138"/>
      <c r="AO272" s="143"/>
      <c r="AP272" s="138"/>
      <c r="AQ272" s="138"/>
      <c r="AR272" s="138"/>
      <c r="AS272" s="138"/>
      <c r="AT272" s="143"/>
      <c r="AU272" s="138"/>
      <c r="AV272" s="138"/>
      <c r="AW272" s="138"/>
      <c r="AX272" s="138"/>
      <c r="AY272" s="143"/>
      <c r="AZ272" s="139"/>
      <c r="BA272" s="139"/>
      <c r="BB272" s="139"/>
      <c r="BC272" s="139"/>
      <c r="BD272" s="143"/>
    </row>
    <row r="273" spans="1:56" s="103" customFormat="1" x14ac:dyDescent="0.25">
      <c r="A273" s="138"/>
      <c r="B273" s="138"/>
      <c r="C273" s="138"/>
      <c r="D273" s="138"/>
      <c r="E273" s="142"/>
      <c r="F273" s="143"/>
      <c r="G273" s="138"/>
      <c r="H273" s="138"/>
      <c r="I273" s="138"/>
      <c r="J273" s="138"/>
      <c r="K273" s="143"/>
      <c r="L273" s="138"/>
      <c r="M273" s="138"/>
      <c r="N273" s="142"/>
      <c r="O273" s="142"/>
      <c r="P273" s="143"/>
      <c r="Q273" s="138"/>
      <c r="R273" s="138"/>
      <c r="S273" s="138"/>
      <c r="T273" s="138"/>
      <c r="U273" s="143"/>
      <c r="V273" s="138"/>
      <c r="W273" s="138"/>
      <c r="X273" s="138"/>
      <c r="Y273" s="138"/>
      <c r="Z273" s="143"/>
      <c r="AA273" s="138"/>
      <c r="AB273" s="138"/>
      <c r="AC273" s="138"/>
      <c r="AD273" s="138"/>
      <c r="AE273" s="143"/>
      <c r="AF273" s="138"/>
      <c r="AG273" s="138"/>
      <c r="AH273" s="138"/>
      <c r="AI273" s="138"/>
      <c r="AJ273" s="143"/>
      <c r="AK273" s="138"/>
      <c r="AL273" s="138"/>
      <c r="AM273" s="138"/>
      <c r="AN273" s="138"/>
      <c r="AO273" s="143"/>
      <c r="AP273" s="138"/>
      <c r="AQ273" s="138"/>
      <c r="AR273" s="138"/>
      <c r="AS273" s="138"/>
      <c r="AT273" s="143"/>
      <c r="AU273" s="138"/>
      <c r="AV273" s="138"/>
      <c r="AW273" s="138"/>
      <c r="AX273" s="138"/>
      <c r="AY273" s="143"/>
      <c r="AZ273" s="139"/>
      <c r="BA273" s="139"/>
      <c r="BB273" s="139"/>
      <c r="BC273" s="139"/>
      <c r="BD273" s="143"/>
    </row>
    <row r="274" spans="1:56" s="103" customFormat="1" x14ac:dyDescent="0.25">
      <c r="A274" s="138"/>
      <c r="B274" s="138"/>
      <c r="C274" s="138"/>
      <c r="D274" s="138"/>
      <c r="E274" s="142"/>
      <c r="F274" s="143"/>
      <c r="G274" s="138"/>
      <c r="H274" s="138"/>
      <c r="I274" s="138"/>
      <c r="J274" s="138"/>
      <c r="K274" s="143"/>
      <c r="L274" s="138"/>
      <c r="M274" s="138"/>
      <c r="N274" s="142"/>
      <c r="O274" s="142"/>
      <c r="P274" s="143"/>
      <c r="Q274" s="138"/>
      <c r="R274" s="138"/>
      <c r="S274" s="138"/>
      <c r="T274" s="138"/>
      <c r="U274" s="143"/>
      <c r="V274" s="138"/>
      <c r="W274" s="138"/>
      <c r="X274" s="138"/>
      <c r="Y274" s="138"/>
      <c r="Z274" s="143"/>
      <c r="AA274" s="138"/>
      <c r="AB274" s="138"/>
      <c r="AC274" s="138"/>
      <c r="AD274" s="138"/>
      <c r="AE274" s="143"/>
      <c r="AF274" s="138"/>
      <c r="AG274" s="138"/>
      <c r="AH274" s="138"/>
      <c r="AI274" s="138"/>
      <c r="AJ274" s="143"/>
      <c r="AK274" s="138"/>
      <c r="AL274" s="138"/>
      <c r="AM274" s="138"/>
      <c r="AN274" s="138"/>
      <c r="AO274" s="143"/>
      <c r="AP274" s="138"/>
      <c r="AQ274" s="138"/>
      <c r="AR274" s="138"/>
      <c r="AS274" s="138"/>
      <c r="AT274" s="143"/>
      <c r="AU274" s="138"/>
      <c r="AV274" s="138"/>
      <c r="AW274" s="138"/>
      <c r="AX274" s="138"/>
      <c r="AY274" s="143"/>
      <c r="AZ274" s="139"/>
      <c r="BA274" s="139"/>
      <c r="BB274" s="139"/>
      <c r="BC274" s="139"/>
      <c r="BD274" s="143"/>
    </row>
    <row r="275" spans="1:56" s="103" customFormat="1" x14ac:dyDescent="0.25">
      <c r="A275" s="138"/>
      <c r="B275" s="138"/>
      <c r="C275" s="138"/>
      <c r="D275" s="138"/>
      <c r="E275" s="142"/>
      <c r="F275" s="143"/>
      <c r="G275" s="138"/>
      <c r="H275" s="138"/>
      <c r="I275" s="138"/>
      <c r="J275" s="138"/>
      <c r="K275" s="143"/>
      <c r="L275" s="138"/>
      <c r="M275" s="138"/>
      <c r="N275" s="142"/>
      <c r="O275" s="142"/>
      <c r="P275" s="143"/>
      <c r="Q275" s="138"/>
      <c r="R275" s="138"/>
      <c r="S275" s="138"/>
      <c r="T275" s="138"/>
      <c r="U275" s="143"/>
      <c r="V275" s="138"/>
      <c r="W275" s="138"/>
      <c r="X275" s="138"/>
      <c r="Y275" s="138"/>
      <c r="Z275" s="143"/>
      <c r="AA275" s="138"/>
      <c r="AB275" s="138"/>
      <c r="AC275" s="138"/>
      <c r="AD275" s="138"/>
      <c r="AE275" s="143"/>
      <c r="AF275" s="138"/>
      <c r="AG275" s="138"/>
      <c r="AH275" s="138"/>
      <c r="AI275" s="138"/>
      <c r="AJ275" s="143"/>
      <c r="AK275" s="138"/>
      <c r="AL275" s="138"/>
      <c r="AM275" s="138"/>
      <c r="AN275" s="138"/>
      <c r="AO275" s="143"/>
      <c r="AP275" s="138"/>
      <c r="AQ275" s="138"/>
      <c r="AR275" s="138"/>
      <c r="AS275" s="138"/>
      <c r="AT275" s="143"/>
      <c r="AU275" s="138"/>
      <c r="AV275" s="138"/>
      <c r="AW275" s="138"/>
      <c r="AX275" s="138"/>
      <c r="AY275" s="143"/>
      <c r="AZ275" s="139"/>
      <c r="BA275" s="139"/>
      <c r="BB275" s="139"/>
      <c r="BC275" s="139"/>
      <c r="BD275" s="143"/>
    </row>
    <row r="276" spans="1:56" s="103" customFormat="1" x14ac:dyDescent="0.25">
      <c r="A276" s="138"/>
      <c r="B276" s="138"/>
      <c r="C276" s="138"/>
      <c r="D276" s="138"/>
      <c r="E276" s="142"/>
      <c r="F276" s="143"/>
      <c r="G276" s="138"/>
      <c r="H276" s="138"/>
      <c r="I276" s="138"/>
      <c r="J276" s="138"/>
      <c r="K276" s="143"/>
      <c r="L276" s="138"/>
      <c r="M276" s="138"/>
      <c r="N276" s="142"/>
      <c r="O276" s="142"/>
      <c r="P276" s="143"/>
      <c r="Q276" s="138"/>
      <c r="R276" s="138"/>
      <c r="S276" s="138"/>
      <c r="T276" s="138"/>
      <c r="U276" s="143"/>
      <c r="V276" s="138"/>
      <c r="W276" s="138"/>
      <c r="X276" s="138"/>
      <c r="Y276" s="138"/>
      <c r="Z276" s="143"/>
      <c r="AA276" s="138"/>
      <c r="AB276" s="138"/>
      <c r="AC276" s="138"/>
      <c r="AD276" s="138"/>
      <c r="AE276" s="143"/>
      <c r="AF276" s="138"/>
      <c r="AG276" s="138"/>
      <c r="AH276" s="138"/>
      <c r="AI276" s="138"/>
      <c r="AJ276" s="143"/>
      <c r="AK276" s="138"/>
      <c r="AL276" s="138"/>
      <c r="AM276" s="138"/>
      <c r="AN276" s="138"/>
      <c r="AO276" s="143"/>
      <c r="AP276" s="138"/>
      <c r="AQ276" s="138"/>
      <c r="AR276" s="138"/>
      <c r="AS276" s="138"/>
      <c r="AT276" s="143"/>
      <c r="AU276" s="138"/>
      <c r="AV276" s="138"/>
      <c r="AW276" s="138"/>
      <c r="AX276" s="138"/>
      <c r="AY276" s="143"/>
      <c r="AZ276" s="139"/>
      <c r="BA276" s="139"/>
      <c r="BB276" s="139"/>
      <c r="BC276" s="139"/>
      <c r="BD276" s="143"/>
    </row>
    <row r="277" spans="1:56" s="103" customFormat="1" x14ac:dyDescent="0.25">
      <c r="A277" s="138"/>
      <c r="B277" s="138"/>
      <c r="C277" s="138"/>
      <c r="D277" s="138"/>
      <c r="E277" s="142"/>
      <c r="F277" s="143"/>
      <c r="G277" s="138"/>
      <c r="H277" s="138"/>
      <c r="I277" s="138"/>
      <c r="J277" s="138"/>
      <c r="K277" s="143"/>
      <c r="L277" s="138"/>
      <c r="M277" s="138"/>
      <c r="N277" s="142"/>
      <c r="O277" s="142"/>
      <c r="P277" s="143"/>
      <c r="Q277" s="138"/>
      <c r="R277" s="138"/>
      <c r="S277" s="138"/>
      <c r="T277" s="138"/>
      <c r="U277" s="143"/>
      <c r="V277" s="138"/>
      <c r="W277" s="138"/>
      <c r="X277" s="138"/>
      <c r="Y277" s="138"/>
      <c r="Z277" s="143"/>
      <c r="AA277" s="138"/>
      <c r="AB277" s="138"/>
      <c r="AC277" s="138"/>
      <c r="AD277" s="138"/>
      <c r="AE277" s="143"/>
      <c r="AF277" s="138"/>
      <c r="AG277" s="138"/>
      <c r="AH277" s="138"/>
      <c r="AI277" s="138"/>
      <c r="AJ277" s="143"/>
      <c r="AK277" s="138"/>
      <c r="AL277" s="138"/>
      <c r="AM277" s="138"/>
      <c r="AN277" s="138"/>
      <c r="AO277" s="143"/>
      <c r="AP277" s="138"/>
      <c r="AQ277" s="138"/>
      <c r="AR277" s="138"/>
      <c r="AS277" s="138"/>
      <c r="AT277" s="143"/>
      <c r="AU277" s="138"/>
      <c r="AV277" s="138"/>
      <c r="AW277" s="138"/>
      <c r="AX277" s="138"/>
      <c r="AY277" s="143"/>
      <c r="AZ277" s="139"/>
      <c r="BA277" s="139"/>
      <c r="BB277" s="139"/>
      <c r="BC277" s="139"/>
      <c r="BD277" s="143"/>
    </row>
    <row r="278" spans="1:56" s="103" customFormat="1" x14ac:dyDescent="0.25">
      <c r="A278" s="138"/>
      <c r="B278" s="138"/>
      <c r="C278" s="138"/>
      <c r="D278" s="138"/>
      <c r="E278" s="142"/>
      <c r="F278" s="143"/>
      <c r="G278" s="138"/>
      <c r="H278" s="138"/>
      <c r="I278" s="138"/>
      <c r="J278" s="138"/>
      <c r="K278" s="143"/>
      <c r="L278" s="138"/>
      <c r="M278" s="138"/>
      <c r="N278" s="142"/>
      <c r="O278" s="142"/>
      <c r="P278" s="143"/>
      <c r="Q278" s="138"/>
      <c r="R278" s="138"/>
      <c r="S278" s="138"/>
      <c r="T278" s="138"/>
      <c r="U278" s="143"/>
      <c r="V278" s="138"/>
      <c r="W278" s="138"/>
      <c r="X278" s="138"/>
      <c r="Y278" s="138"/>
      <c r="Z278" s="143"/>
      <c r="AA278" s="138"/>
      <c r="AB278" s="138"/>
      <c r="AC278" s="138"/>
      <c r="AD278" s="138"/>
      <c r="AE278" s="143"/>
      <c r="AF278" s="138"/>
      <c r="AG278" s="138"/>
      <c r="AH278" s="138"/>
      <c r="AI278" s="138"/>
      <c r="AJ278" s="143"/>
      <c r="AK278" s="138"/>
      <c r="AL278" s="138"/>
      <c r="AM278" s="138"/>
      <c r="AN278" s="138"/>
      <c r="AO278" s="143"/>
      <c r="AP278" s="138"/>
      <c r="AQ278" s="138"/>
      <c r="AR278" s="138"/>
      <c r="AS278" s="138"/>
      <c r="AT278" s="143"/>
      <c r="AU278" s="138"/>
      <c r="AV278" s="138"/>
      <c r="AW278" s="138"/>
      <c r="AX278" s="138"/>
      <c r="AY278" s="143"/>
      <c r="AZ278" s="139"/>
      <c r="BA278" s="139"/>
      <c r="BB278" s="139"/>
      <c r="BC278" s="139"/>
      <c r="BD278" s="143"/>
    </row>
    <row r="279" spans="1:56" s="103" customFormat="1" x14ac:dyDescent="0.25">
      <c r="A279" s="138"/>
      <c r="B279" s="138"/>
      <c r="C279" s="138"/>
      <c r="D279" s="138"/>
      <c r="E279" s="142"/>
      <c r="F279" s="143"/>
      <c r="G279" s="138"/>
      <c r="H279" s="138"/>
      <c r="I279" s="138"/>
      <c r="J279" s="138"/>
      <c r="K279" s="143"/>
      <c r="L279" s="138"/>
      <c r="M279" s="138"/>
      <c r="N279" s="142"/>
      <c r="O279" s="142"/>
      <c r="P279" s="143"/>
      <c r="Q279" s="138"/>
      <c r="R279" s="138"/>
      <c r="S279" s="138"/>
      <c r="T279" s="138"/>
      <c r="U279" s="143"/>
      <c r="V279" s="138"/>
      <c r="W279" s="138"/>
      <c r="X279" s="138"/>
      <c r="Y279" s="138"/>
      <c r="Z279" s="143"/>
      <c r="AA279" s="138"/>
      <c r="AB279" s="138"/>
      <c r="AC279" s="138"/>
      <c r="AD279" s="138"/>
      <c r="AE279" s="143"/>
      <c r="AF279" s="138"/>
      <c r="AG279" s="138"/>
      <c r="AH279" s="138"/>
      <c r="AI279" s="138"/>
      <c r="AJ279" s="143"/>
      <c r="AK279" s="138"/>
      <c r="AL279" s="138"/>
      <c r="AM279" s="138"/>
      <c r="AN279" s="138"/>
      <c r="AO279" s="143"/>
      <c r="AP279" s="138"/>
      <c r="AQ279" s="138"/>
      <c r="AR279" s="138"/>
      <c r="AS279" s="138"/>
      <c r="AT279" s="143"/>
      <c r="AU279" s="138"/>
      <c r="AV279" s="138"/>
      <c r="AW279" s="138"/>
      <c r="AX279" s="138"/>
      <c r="AY279" s="143"/>
      <c r="AZ279" s="139"/>
      <c r="BA279" s="139"/>
      <c r="BB279" s="139"/>
      <c r="BC279" s="139"/>
      <c r="BD279" s="143"/>
    </row>
    <row r="280" spans="1:56" s="103" customFormat="1" x14ac:dyDescent="0.25">
      <c r="A280" s="138"/>
      <c r="B280" s="138"/>
      <c r="C280" s="138"/>
      <c r="D280" s="138"/>
      <c r="E280" s="142"/>
      <c r="F280" s="143"/>
      <c r="G280" s="138"/>
      <c r="H280" s="138"/>
      <c r="I280" s="138"/>
      <c r="J280" s="138"/>
      <c r="K280" s="143"/>
      <c r="L280" s="138"/>
      <c r="M280" s="138"/>
      <c r="N280" s="142"/>
      <c r="O280" s="142"/>
      <c r="P280" s="143"/>
      <c r="Q280" s="138"/>
      <c r="R280" s="138"/>
      <c r="S280" s="138"/>
      <c r="T280" s="138"/>
      <c r="U280" s="143"/>
      <c r="V280" s="138"/>
      <c r="W280" s="138"/>
      <c r="X280" s="138"/>
      <c r="Y280" s="138"/>
      <c r="Z280" s="143"/>
      <c r="AA280" s="138"/>
      <c r="AB280" s="138"/>
      <c r="AC280" s="138"/>
      <c r="AD280" s="138"/>
      <c r="AE280" s="143"/>
      <c r="AF280" s="138"/>
      <c r="AG280" s="138"/>
      <c r="AH280" s="138"/>
      <c r="AI280" s="138"/>
      <c r="AJ280" s="143"/>
      <c r="AK280" s="138"/>
      <c r="AL280" s="138"/>
      <c r="AM280" s="138"/>
      <c r="AN280" s="138"/>
      <c r="AO280" s="143"/>
      <c r="AP280" s="138"/>
      <c r="AQ280" s="138"/>
      <c r="AR280" s="138"/>
      <c r="AS280" s="138"/>
      <c r="AT280" s="143"/>
      <c r="AU280" s="138"/>
      <c r="AV280" s="138"/>
      <c r="AW280" s="138"/>
      <c r="AX280" s="138"/>
      <c r="AY280" s="143"/>
      <c r="AZ280" s="139"/>
      <c r="BA280" s="139"/>
      <c r="BB280" s="139"/>
      <c r="BC280" s="139"/>
      <c r="BD280" s="143"/>
    </row>
    <row r="281" spans="1:56" s="103" customFormat="1" x14ac:dyDescent="0.25">
      <c r="A281" s="138"/>
      <c r="B281" s="138"/>
      <c r="C281" s="138"/>
      <c r="D281" s="138"/>
      <c r="E281" s="142"/>
      <c r="F281" s="143"/>
      <c r="G281" s="138"/>
      <c r="H281" s="138"/>
      <c r="I281" s="138"/>
      <c r="J281" s="138"/>
      <c r="K281" s="143"/>
      <c r="L281" s="138"/>
      <c r="M281" s="138"/>
      <c r="N281" s="142"/>
      <c r="O281" s="142"/>
      <c r="P281" s="143"/>
      <c r="Q281" s="138"/>
      <c r="R281" s="138"/>
      <c r="S281" s="138"/>
      <c r="T281" s="138"/>
      <c r="U281" s="143"/>
      <c r="V281" s="138"/>
      <c r="W281" s="138"/>
      <c r="X281" s="138"/>
      <c r="Y281" s="138"/>
      <c r="Z281" s="143"/>
      <c r="AA281" s="138"/>
      <c r="AB281" s="138"/>
      <c r="AC281" s="138"/>
      <c r="AD281" s="138"/>
      <c r="AE281" s="143"/>
      <c r="AF281" s="138"/>
      <c r="AG281" s="138"/>
      <c r="AH281" s="138"/>
      <c r="AI281" s="138"/>
      <c r="AJ281" s="143"/>
      <c r="AK281" s="138"/>
      <c r="AL281" s="138"/>
      <c r="AM281" s="138"/>
      <c r="AN281" s="138"/>
      <c r="AO281" s="143"/>
      <c r="AP281" s="138"/>
      <c r="AQ281" s="138"/>
      <c r="AR281" s="138"/>
      <c r="AS281" s="138"/>
      <c r="AT281" s="143"/>
      <c r="AU281" s="138"/>
      <c r="AV281" s="138"/>
      <c r="AW281" s="138"/>
      <c r="AX281" s="138"/>
      <c r="AY281" s="143"/>
      <c r="AZ281" s="139"/>
      <c r="BA281" s="139"/>
      <c r="BB281" s="139"/>
      <c r="BC281" s="139"/>
      <c r="BD281" s="143"/>
    </row>
    <row r="282" spans="1:56" s="103" customFormat="1" x14ac:dyDescent="0.25">
      <c r="A282" s="138"/>
      <c r="B282" s="138"/>
      <c r="C282" s="138"/>
      <c r="D282" s="138"/>
      <c r="E282" s="142"/>
      <c r="F282" s="143"/>
      <c r="G282" s="138"/>
      <c r="H282" s="138"/>
      <c r="I282" s="138"/>
      <c r="J282" s="138"/>
      <c r="K282" s="143"/>
      <c r="L282" s="138"/>
      <c r="M282" s="138"/>
      <c r="N282" s="142"/>
      <c r="O282" s="142"/>
      <c r="P282" s="143"/>
      <c r="Q282" s="138"/>
      <c r="R282" s="138"/>
      <c r="S282" s="138"/>
      <c r="T282" s="138"/>
      <c r="U282" s="143"/>
      <c r="V282" s="138"/>
      <c r="W282" s="138"/>
      <c r="X282" s="138"/>
      <c r="Y282" s="138"/>
      <c r="Z282" s="143"/>
      <c r="AA282" s="138"/>
      <c r="AB282" s="138"/>
      <c r="AC282" s="138"/>
      <c r="AD282" s="138"/>
      <c r="AE282" s="143"/>
      <c r="AF282" s="138"/>
      <c r="AG282" s="138"/>
      <c r="AH282" s="138"/>
      <c r="AI282" s="138"/>
      <c r="AJ282" s="143"/>
      <c r="AK282" s="138"/>
      <c r="AL282" s="138"/>
      <c r="AM282" s="138"/>
      <c r="AN282" s="138"/>
      <c r="AO282" s="143"/>
      <c r="AP282" s="138"/>
      <c r="AQ282" s="138"/>
      <c r="AR282" s="138"/>
      <c r="AS282" s="138"/>
      <c r="AT282" s="143"/>
      <c r="AU282" s="138"/>
      <c r="AV282" s="138"/>
      <c r="AW282" s="138"/>
      <c r="AX282" s="138"/>
      <c r="AY282" s="143"/>
      <c r="AZ282" s="139"/>
      <c r="BA282" s="139"/>
      <c r="BB282" s="139"/>
      <c r="BC282" s="139"/>
      <c r="BD282" s="143"/>
    </row>
    <row r="283" spans="1:56" s="103" customFormat="1" x14ac:dyDescent="0.25">
      <c r="A283" s="138"/>
      <c r="B283" s="138"/>
      <c r="C283" s="138"/>
      <c r="D283" s="138"/>
      <c r="E283" s="142"/>
      <c r="F283" s="143"/>
      <c r="G283" s="138"/>
      <c r="H283" s="138"/>
      <c r="I283" s="138"/>
      <c r="J283" s="138"/>
      <c r="K283" s="143"/>
      <c r="L283" s="138"/>
      <c r="M283" s="138"/>
      <c r="N283" s="142"/>
      <c r="O283" s="142"/>
      <c r="P283" s="143"/>
      <c r="Q283" s="138"/>
      <c r="R283" s="138"/>
      <c r="S283" s="138"/>
      <c r="T283" s="138"/>
      <c r="U283" s="143"/>
      <c r="V283" s="138"/>
      <c r="W283" s="138"/>
      <c r="X283" s="138"/>
      <c r="Y283" s="138"/>
      <c r="Z283" s="143"/>
      <c r="AA283" s="138"/>
      <c r="AB283" s="138"/>
      <c r="AC283" s="138"/>
      <c r="AD283" s="138"/>
      <c r="AE283" s="143"/>
      <c r="AF283" s="138"/>
      <c r="AG283" s="138"/>
      <c r="AH283" s="138"/>
      <c r="AI283" s="138"/>
      <c r="AJ283" s="143"/>
      <c r="AK283" s="138"/>
      <c r="AL283" s="138"/>
      <c r="AM283" s="138"/>
      <c r="AN283" s="138"/>
      <c r="AO283" s="143"/>
      <c r="AP283" s="138"/>
      <c r="AQ283" s="138"/>
      <c r="AR283" s="138"/>
      <c r="AS283" s="138"/>
      <c r="AT283" s="143"/>
      <c r="AU283" s="138"/>
      <c r="AV283" s="138"/>
      <c r="AW283" s="138"/>
      <c r="AX283" s="138"/>
      <c r="AY283" s="143"/>
      <c r="AZ283" s="139"/>
      <c r="BA283" s="139"/>
      <c r="BB283" s="139"/>
      <c r="BC283" s="139"/>
      <c r="BD283" s="143"/>
    </row>
    <row r="284" spans="1:56" s="103" customFormat="1" x14ac:dyDescent="0.25">
      <c r="A284" s="138"/>
      <c r="B284" s="138"/>
      <c r="C284" s="138"/>
      <c r="D284" s="138"/>
      <c r="E284" s="142"/>
      <c r="F284" s="143"/>
      <c r="G284" s="138"/>
      <c r="H284" s="138"/>
      <c r="I284" s="138"/>
      <c r="J284" s="138"/>
      <c r="K284" s="143"/>
      <c r="L284" s="138"/>
      <c r="M284" s="138"/>
      <c r="N284" s="142"/>
      <c r="O284" s="142"/>
      <c r="P284" s="143"/>
      <c r="Q284" s="138"/>
      <c r="R284" s="138"/>
      <c r="S284" s="138"/>
      <c r="T284" s="138"/>
      <c r="U284" s="143"/>
      <c r="V284" s="138"/>
      <c r="W284" s="138"/>
      <c r="X284" s="138"/>
      <c r="Y284" s="138"/>
      <c r="Z284" s="143"/>
      <c r="AA284" s="138"/>
      <c r="AB284" s="138"/>
      <c r="AC284" s="138"/>
      <c r="AD284" s="138"/>
      <c r="AE284" s="143"/>
      <c r="AF284" s="138"/>
      <c r="AG284" s="138"/>
      <c r="AH284" s="138"/>
      <c r="AI284" s="138"/>
      <c r="AJ284" s="143"/>
      <c r="AK284" s="138"/>
      <c r="AL284" s="138"/>
      <c r="AM284" s="138"/>
      <c r="AN284" s="138"/>
      <c r="AO284" s="143"/>
      <c r="AP284" s="138"/>
      <c r="AQ284" s="138"/>
      <c r="AR284" s="138"/>
      <c r="AS284" s="138"/>
      <c r="AT284" s="143"/>
      <c r="AU284" s="138"/>
      <c r="AV284" s="138"/>
      <c r="AW284" s="138"/>
      <c r="AX284" s="138"/>
      <c r="AY284" s="143"/>
      <c r="AZ284" s="139"/>
      <c r="BA284" s="139"/>
      <c r="BB284" s="139"/>
      <c r="BC284" s="139"/>
      <c r="BD284" s="143"/>
    </row>
    <row r="285" spans="1:56" s="103" customFormat="1" x14ac:dyDescent="0.25">
      <c r="A285" s="138"/>
      <c r="B285" s="138"/>
      <c r="C285" s="138"/>
      <c r="D285" s="138"/>
      <c r="E285" s="142"/>
      <c r="F285" s="143"/>
      <c r="G285" s="138"/>
      <c r="H285" s="138"/>
      <c r="I285" s="138"/>
      <c r="J285" s="138"/>
      <c r="K285" s="143"/>
      <c r="L285" s="138"/>
      <c r="M285" s="138"/>
      <c r="N285" s="142"/>
      <c r="O285" s="142"/>
      <c r="P285" s="143"/>
      <c r="Q285" s="138"/>
      <c r="R285" s="138"/>
      <c r="S285" s="138"/>
      <c r="T285" s="138"/>
      <c r="U285" s="143"/>
      <c r="V285" s="138"/>
      <c r="W285" s="138"/>
      <c r="X285" s="138"/>
      <c r="Y285" s="138"/>
      <c r="Z285" s="143"/>
      <c r="AA285" s="138"/>
      <c r="AB285" s="138"/>
      <c r="AC285" s="138"/>
      <c r="AD285" s="138"/>
      <c r="AE285" s="143"/>
      <c r="AF285" s="138"/>
      <c r="AG285" s="138"/>
      <c r="AH285" s="138"/>
      <c r="AI285" s="138"/>
      <c r="AJ285" s="143"/>
      <c r="AK285" s="138"/>
      <c r="AL285" s="138"/>
      <c r="AM285" s="138"/>
      <c r="AN285" s="138"/>
      <c r="AO285" s="143"/>
      <c r="AP285" s="138"/>
      <c r="AQ285" s="138"/>
      <c r="AR285" s="138"/>
      <c r="AS285" s="138"/>
      <c r="AT285" s="143"/>
      <c r="AU285" s="138"/>
      <c r="AV285" s="138"/>
      <c r="AW285" s="138"/>
      <c r="AX285" s="138"/>
      <c r="AY285" s="143"/>
      <c r="AZ285" s="139"/>
      <c r="BA285" s="139"/>
      <c r="BB285" s="139"/>
      <c r="BC285" s="139"/>
      <c r="BD285" s="143"/>
    </row>
    <row r="286" spans="1:56" s="103" customFormat="1" x14ac:dyDescent="0.25">
      <c r="A286" s="138"/>
      <c r="B286" s="138"/>
      <c r="C286" s="138"/>
      <c r="D286" s="138"/>
      <c r="E286" s="142"/>
      <c r="F286" s="143"/>
      <c r="G286" s="138"/>
      <c r="H286" s="138"/>
      <c r="I286" s="138"/>
      <c r="J286" s="138"/>
      <c r="K286" s="143"/>
      <c r="L286" s="138"/>
      <c r="M286" s="138"/>
      <c r="N286" s="142"/>
      <c r="O286" s="142"/>
      <c r="P286" s="143"/>
      <c r="Q286" s="138"/>
      <c r="R286" s="138"/>
      <c r="S286" s="138"/>
      <c r="T286" s="138"/>
      <c r="U286" s="143"/>
      <c r="V286" s="138"/>
      <c r="W286" s="138"/>
      <c r="X286" s="138"/>
      <c r="Y286" s="138"/>
      <c r="Z286" s="143"/>
      <c r="AA286" s="138"/>
      <c r="AB286" s="138"/>
      <c r="AC286" s="138"/>
      <c r="AD286" s="138"/>
      <c r="AE286" s="143"/>
      <c r="AF286" s="138"/>
      <c r="AG286" s="138"/>
      <c r="AH286" s="138"/>
      <c r="AI286" s="138"/>
      <c r="AJ286" s="143"/>
      <c r="AK286" s="138"/>
      <c r="AL286" s="138"/>
      <c r="AM286" s="138"/>
      <c r="AN286" s="138"/>
      <c r="AO286" s="143"/>
      <c r="AP286" s="138"/>
      <c r="AQ286" s="138"/>
      <c r="AR286" s="138"/>
      <c r="AS286" s="138"/>
      <c r="AT286" s="143"/>
      <c r="AU286" s="138"/>
      <c r="AV286" s="138"/>
      <c r="AW286" s="138"/>
      <c r="AX286" s="138"/>
      <c r="AY286" s="143"/>
      <c r="AZ286" s="139"/>
      <c r="BA286" s="139"/>
      <c r="BB286" s="139"/>
      <c r="BC286" s="139"/>
      <c r="BD286" s="143"/>
    </row>
    <row r="287" spans="1:56" s="103" customFormat="1" x14ac:dyDescent="0.25">
      <c r="A287" s="138"/>
      <c r="B287" s="138"/>
      <c r="C287" s="138"/>
      <c r="D287" s="138"/>
      <c r="E287" s="142"/>
      <c r="F287" s="143"/>
      <c r="G287" s="138"/>
      <c r="H287" s="138"/>
      <c r="I287" s="138"/>
      <c r="J287" s="138"/>
      <c r="K287" s="143"/>
      <c r="L287" s="138"/>
      <c r="M287" s="138"/>
      <c r="N287" s="142"/>
      <c r="O287" s="142"/>
      <c r="P287" s="143"/>
      <c r="Q287" s="138"/>
      <c r="R287" s="138"/>
      <c r="S287" s="138"/>
      <c r="T287" s="138"/>
      <c r="U287" s="143"/>
      <c r="V287" s="138"/>
      <c r="W287" s="138"/>
      <c r="X287" s="138"/>
      <c r="Y287" s="138"/>
      <c r="Z287" s="143"/>
      <c r="AA287" s="138"/>
      <c r="AB287" s="138"/>
      <c r="AC287" s="138"/>
      <c r="AD287" s="138"/>
      <c r="AE287" s="143"/>
      <c r="AF287" s="138"/>
      <c r="AG287" s="138"/>
      <c r="AH287" s="138"/>
      <c r="AI287" s="138"/>
      <c r="AJ287" s="143"/>
      <c r="AK287" s="138"/>
      <c r="AL287" s="138"/>
      <c r="AM287" s="138"/>
      <c r="AN287" s="138"/>
      <c r="AO287" s="143"/>
      <c r="AP287" s="138"/>
      <c r="AQ287" s="138"/>
      <c r="AR287" s="138"/>
      <c r="AS287" s="138"/>
      <c r="AT287" s="143"/>
      <c r="AU287" s="138"/>
      <c r="AV287" s="138"/>
      <c r="AW287" s="138"/>
      <c r="AX287" s="138"/>
      <c r="AY287" s="143"/>
      <c r="AZ287" s="139"/>
      <c r="BA287" s="139"/>
      <c r="BB287" s="139"/>
      <c r="BC287" s="139"/>
      <c r="BD287" s="143"/>
    </row>
    <row r="288" spans="1:56" s="103" customFormat="1" x14ac:dyDescent="0.25">
      <c r="A288" s="138"/>
      <c r="B288" s="138"/>
      <c r="C288" s="138"/>
      <c r="D288" s="138"/>
      <c r="E288" s="142"/>
      <c r="F288" s="143"/>
      <c r="G288" s="138"/>
      <c r="H288" s="138"/>
      <c r="I288" s="138"/>
      <c r="J288" s="138"/>
      <c r="K288" s="143"/>
      <c r="L288" s="138"/>
      <c r="M288" s="138"/>
      <c r="N288" s="142"/>
      <c r="O288" s="142"/>
      <c r="P288" s="143"/>
      <c r="Q288" s="138"/>
      <c r="R288" s="138"/>
      <c r="S288" s="138"/>
      <c r="T288" s="138"/>
      <c r="U288" s="143"/>
      <c r="V288" s="138"/>
      <c r="W288" s="138"/>
      <c r="X288" s="138"/>
      <c r="Y288" s="138"/>
      <c r="Z288" s="143"/>
      <c r="AA288" s="138"/>
      <c r="AB288" s="138"/>
      <c r="AC288" s="138"/>
      <c r="AD288" s="138"/>
      <c r="AE288" s="143"/>
      <c r="AF288" s="138"/>
      <c r="AG288" s="138"/>
      <c r="AH288" s="138"/>
      <c r="AI288" s="138"/>
      <c r="AJ288" s="143"/>
      <c r="AK288" s="138"/>
      <c r="AL288" s="138"/>
      <c r="AM288" s="138"/>
      <c r="AN288" s="138"/>
      <c r="AO288" s="143"/>
      <c r="AP288" s="138"/>
      <c r="AQ288" s="138"/>
      <c r="AR288" s="138"/>
      <c r="AS288" s="138"/>
      <c r="AT288" s="143"/>
      <c r="AU288" s="138"/>
      <c r="AV288" s="138"/>
      <c r="AW288" s="138"/>
      <c r="AX288" s="138"/>
      <c r="AY288" s="143"/>
      <c r="AZ288" s="139"/>
      <c r="BA288" s="139"/>
      <c r="BB288" s="139"/>
      <c r="BC288" s="139"/>
      <c r="BD288" s="143"/>
    </row>
    <row r="289" spans="1:56" s="103" customFormat="1" x14ac:dyDescent="0.25">
      <c r="A289" s="138"/>
      <c r="B289" s="138"/>
      <c r="C289" s="138"/>
      <c r="D289" s="138"/>
      <c r="E289" s="142"/>
      <c r="F289" s="143"/>
      <c r="G289" s="138"/>
      <c r="H289" s="138"/>
      <c r="I289" s="138"/>
      <c r="J289" s="138"/>
      <c r="K289" s="143"/>
      <c r="L289" s="138"/>
      <c r="M289" s="138"/>
      <c r="N289" s="142"/>
      <c r="O289" s="142"/>
      <c r="P289" s="143"/>
      <c r="Q289" s="138"/>
      <c r="R289" s="138"/>
      <c r="S289" s="138"/>
      <c r="T289" s="138"/>
      <c r="U289" s="143"/>
      <c r="V289" s="138"/>
      <c r="W289" s="138"/>
      <c r="X289" s="138"/>
      <c r="Y289" s="138"/>
      <c r="Z289" s="143"/>
      <c r="AA289" s="138"/>
      <c r="AB289" s="138"/>
      <c r="AC289" s="138"/>
      <c r="AD289" s="138"/>
      <c r="AE289" s="143"/>
      <c r="AF289" s="138"/>
      <c r="AG289" s="138"/>
      <c r="AH289" s="138"/>
      <c r="AI289" s="138"/>
      <c r="AJ289" s="143"/>
      <c r="AK289" s="138"/>
      <c r="AL289" s="138"/>
      <c r="AM289" s="138"/>
      <c r="AN289" s="138"/>
      <c r="AO289" s="143"/>
      <c r="AP289" s="138"/>
      <c r="AQ289" s="138"/>
      <c r="AR289" s="138"/>
      <c r="AS289" s="138"/>
      <c r="AT289" s="143"/>
      <c r="AU289" s="138"/>
      <c r="AV289" s="138"/>
      <c r="AW289" s="138"/>
      <c r="AX289" s="138"/>
      <c r="AY289" s="143"/>
      <c r="AZ289" s="139"/>
      <c r="BA289" s="139"/>
      <c r="BB289" s="139"/>
      <c r="BC289" s="139"/>
      <c r="BD289" s="143"/>
    </row>
    <row r="290" spans="1:56" s="103" customFormat="1" x14ac:dyDescent="0.25">
      <c r="A290" s="138"/>
      <c r="B290" s="138"/>
      <c r="C290" s="138"/>
      <c r="D290" s="138"/>
      <c r="E290" s="142"/>
      <c r="F290" s="143"/>
      <c r="G290" s="138"/>
      <c r="H290" s="138"/>
      <c r="I290" s="138"/>
      <c r="J290" s="138"/>
      <c r="K290" s="143"/>
      <c r="L290" s="138"/>
      <c r="M290" s="138"/>
      <c r="N290" s="142"/>
      <c r="O290" s="142"/>
      <c r="P290" s="143"/>
      <c r="Q290" s="138"/>
      <c r="R290" s="138"/>
      <c r="S290" s="138"/>
      <c r="T290" s="138"/>
      <c r="U290" s="143"/>
      <c r="V290" s="138"/>
      <c r="W290" s="138"/>
      <c r="X290" s="138"/>
      <c r="Y290" s="138"/>
      <c r="Z290" s="143"/>
      <c r="AA290" s="138"/>
      <c r="AB290" s="138"/>
      <c r="AC290" s="138"/>
      <c r="AD290" s="138"/>
      <c r="AE290" s="143"/>
      <c r="AF290" s="138"/>
      <c r="AG290" s="138"/>
      <c r="AH290" s="138"/>
      <c r="AI290" s="138"/>
      <c r="AJ290" s="143"/>
      <c r="AK290" s="138"/>
      <c r="AL290" s="138"/>
      <c r="AM290" s="138"/>
      <c r="AN290" s="138"/>
      <c r="AO290" s="143"/>
      <c r="AP290" s="138"/>
      <c r="AQ290" s="138"/>
      <c r="AR290" s="138"/>
      <c r="AS290" s="138"/>
      <c r="AT290" s="143"/>
      <c r="AU290" s="138"/>
      <c r="AV290" s="138"/>
      <c r="AW290" s="138"/>
      <c r="AX290" s="138"/>
      <c r="AY290" s="143"/>
      <c r="AZ290" s="139"/>
      <c r="BA290" s="139"/>
      <c r="BB290" s="139"/>
      <c r="BC290" s="139"/>
      <c r="BD290" s="143"/>
    </row>
    <row r="291" spans="1:56" s="103" customFormat="1" x14ac:dyDescent="0.25">
      <c r="A291" s="138"/>
      <c r="B291" s="138"/>
      <c r="C291" s="138"/>
      <c r="D291" s="138"/>
      <c r="E291" s="142"/>
      <c r="F291" s="143"/>
      <c r="G291" s="138"/>
      <c r="H291" s="138"/>
      <c r="I291" s="138"/>
      <c r="J291" s="138"/>
      <c r="K291" s="143"/>
      <c r="L291" s="138"/>
      <c r="M291" s="138"/>
      <c r="N291" s="142"/>
      <c r="O291" s="142"/>
      <c r="P291" s="143"/>
      <c r="Q291" s="138"/>
      <c r="R291" s="138"/>
      <c r="S291" s="138"/>
      <c r="T291" s="138"/>
      <c r="U291" s="143"/>
      <c r="V291" s="138"/>
      <c r="W291" s="138"/>
      <c r="X291" s="138"/>
      <c r="Y291" s="138"/>
      <c r="Z291" s="143"/>
      <c r="AA291" s="138"/>
      <c r="AB291" s="138"/>
      <c r="AC291" s="138"/>
      <c r="AD291" s="138"/>
      <c r="AE291" s="143"/>
      <c r="AF291" s="138"/>
      <c r="AG291" s="138"/>
      <c r="AH291" s="138"/>
      <c r="AI291" s="138"/>
      <c r="AJ291" s="143"/>
      <c r="AK291" s="138"/>
      <c r="AL291" s="138"/>
      <c r="AM291" s="138"/>
      <c r="AN291" s="138"/>
      <c r="AO291" s="143"/>
      <c r="AP291" s="138"/>
      <c r="AQ291" s="138"/>
      <c r="AR291" s="138"/>
      <c r="AS291" s="138"/>
      <c r="AT291" s="143"/>
      <c r="AU291" s="138"/>
      <c r="AV291" s="138"/>
      <c r="AW291" s="138"/>
      <c r="AX291" s="138"/>
      <c r="AY291" s="143"/>
      <c r="AZ291" s="139"/>
      <c r="BA291" s="139"/>
      <c r="BB291" s="139"/>
      <c r="BC291" s="139"/>
      <c r="BD291" s="143"/>
    </row>
    <row r="292" spans="1:56" s="103" customFormat="1" x14ac:dyDescent="0.25">
      <c r="A292" s="138"/>
      <c r="B292" s="138"/>
      <c r="C292" s="138"/>
      <c r="D292" s="138"/>
      <c r="E292" s="142"/>
      <c r="F292" s="143"/>
      <c r="G292" s="138"/>
      <c r="H292" s="138"/>
      <c r="I292" s="138"/>
      <c r="J292" s="138"/>
      <c r="K292" s="143"/>
      <c r="L292" s="138"/>
      <c r="M292" s="138"/>
      <c r="N292" s="142"/>
      <c r="O292" s="142"/>
      <c r="P292" s="143"/>
      <c r="Q292" s="138"/>
      <c r="R292" s="138"/>
      <c r="S292" s="138"/>
      <c r="T292" s="138"/>
      <c r="U292" s="143"/>
      <c r="V292" s="138"/>
      <c r="W292" s="138"/>
      <c r="X292" s="138"/>
      <c r="Y292" s="138"/>
      <c r="Z292" s="143"/>
      <c r="AA292" s="138"/>
      <c r="AB292" s="138"/>
      <c r="AC292" s="138"/>
      <c r="AD292" s="138"/>
      <c r="AE292" s="143"/>
      <c r="AF292" s="138"/>
      <c r="AG292" s="138"/>
      <c r="AH292" s="138"/>
      <c r="AI292" s="138"/>
      <c r="AJ292" s="143"/>
      <c r="AK292" s="138"/>
      <c r="AL292" s="138"/>
      <c r="AM292" s="138"/>
      <c r="AN292" s="138"/>
      <c r="AO292" s="143"/>
      <c r="AP292" s="138"/>
      <c r="AQ292" s="138"/>
      <c r="AR292" s="138"/>
      <c r="AS292" s="138"/>
      <c r="AT292" s="143"/>
      <c r="AU292" s="138"/>
      <c r="AV292" s="138"/>
      <c r="AW292" s="138"/>
      <c r="AX292" s="138"/>
      <c r="AY292" s="143"/>
      <c r="AZ292" s="139"/>
      <c r="BA292" s="139"/>
      <c r="BB292" s="139"/>
      <c r="BC292" s="139"/>
      <c r="BD292" s="143"/>
    </row>
    <row r="293" spans="1:56" s="103" customFormat="1" x14ac:dyDescent="0.25">
      <c r="A293" s="138"/>
      <c r="B293" s="138"/>
      <c r="C293" s="138"/>
      <c r="D293" s="138"/>
      <c r="E293" s="142"/>
      <c r="F293" s="143"/>
      <c r="G293" s="138"/>
      <c r="H293" s="138"/>
      <c r="I293" s="138"/>
      <c r="J293" s="138"/>
      <c r="K293" s="143"/>
      <c r="L293" s="138"/>
      <c r="M293" s="138"/>
      <c r="N293" s="142"/>
      <c r="O293" s="142"/>
      <c r="P293" s="143"/>
      <c r="Q293" s="138"/>
      <c r="R293" s="138"/>
      <c r="S293" s="138"/>
      <c r="T293" s="138"/>
      <c r="U293" s="143"/>
      <c r="V293" s="138"/>
      <c r="W293" s="138"/>
      <c r="X293" s="138"/>
      <c r="Y293" s="138"/>
      <c r="Z293" s="143"/>
      <c r="AA293" s="138"/>
      <c r="AB293" s="138"/>
      <c r="AC293" s="138"/>
      <c r="AD293" s="138"/>
      <c r="AE293" s="143"/>
      <c r="AF293" s="138"/>
      <c r="AG293" s="138"/>
      <c r="AH293" s="138"/>
      <c r="AI293" s="138"/>
      <c r="AJ293" s="143"/>
      <c r="AK293" s="138"/>
      <c r="AL293" s="138"/>
      <c r="AM293" s="138"/>
      <c r="AN293" s="138"/>
      <c r="AO293" s="143"/>
      <c r="AP293" s="138"/>
      <c r="AQ293" s="138"/>
      <c r="AR293" s="138"/>
      <c r="AS293" s="138"/>
      <c r="AT293" s="143"/>
      <c r="AU293" s="138"/>
      <c r="AV293" s="138"/>
      <c r="AW293" s="138"/>
      <c r="AX293" s="138"/>
      <c r="AY293" s="143"/>
      <c r="AZ293" s="139"/>
      <c r="BA293" s="139"/>
      <c r="BB293" s="139"/>
      <c r="BC293" s="139"/>
      <c r="BD293" s="143"/>
    </row>
    <row r="294" spans="1:56" s="103" customFormat="1" x14ac:dyDescent="0.25">
      <c r="A294" s="138"/>
      <c r="B294" s="138"/>
      <c r="C294" s="138"/>
      <c r="D294" s="138"/>
      <c r="E294" s="142"/>
      <c r="F294" s="143"/>
      <c r="G294" s="138"/>
      <c r="H294" s="138"/>
      <c r="I294" s="138"/>
      <c r="J294" s="138"/>
      <c r="K294" s="143"/>
      <c r="L294" s="138"/>
      <c r="M294" s="138"/>
      <c r="N294" s="142"/>
      <c r="O294" s="142"/>
      <c r="P294" s="143"/>
      <c r="Q294" s="138"/>
      <c r="R294" s="138"/>
      <c r="S294" s="138"/>
      <c r="T294" s="138"/>
      <c r="U294" s="143"/>
      <c r="V294" s="138"/>
      <c r="W294" s="138"/>
      <c r="X294" s="138"/>
      <c r="Y294" s="138"/>
      <c r="Z294" s="143"/>
      <c r="AA294" s="138"/>
      <c r="AB294" s="138"/>
      <c r="AC294" s="138"/>
      <c r="AD294" s="138"/>
      <c r="AE294" s="143"/>
      <c r="AF294" s="138"/>
      <c r="AG294" s="138"/>
      <c r="AH294" s="138"/>
      <c r="AI294" s="138"/>
      <c r="AJ294" s="143"/>
      <c r="AK294" s="138"/>
      <c r="AL294" s="138"/>
      <c r="AM294" s="138"/>
      <c r="AN294" s="138"/>
      <c r="AO294" s="143"/>
      <c r="AP294" s="138"/>
      <c r="AQ294" s="138"/>
      <c r="AR294" s="138"/>
      <c r="AS294" s="138"/>
      <c r="AT294" s="143"/>
      <c r="AU294" s="138"/>
      <c r="AV294" s="138"/>
      <c r="AW294" s="138"/>
      <c r="AX294" s="138"/>
      <c r="AY294" s="143"/>
      <c r="AZ294" s="139"/>
      <c r="BA294" s="139"/>
      <c r="BB294" s="139"/>
      <c r="BC294" s="139"/>
      <c r="BD294" s="143"/>
    </row>
  </sheetData>
  <mergeCells count="402">
    <mergeCell ref="AZ14:BA14"/>
    <mergeCell ref="BB12:BC13"/>
    <mergeCell ref="BB14:BC14"/>
    <mergeCell ref="AM14:AN14"/>
    <mergeCell ref="AP12:AQ13"/>
    <mergeCell ref="AP14:AQ14"/>
    <mergeCell ref="AR12:AS13"/>
    <mergeCell ref="AR14:AS14"/>
    <mergeCell ref="AU12:AV13"/>
    <mergeCell ref="AU14:AV14"/>
    <mergeCell ref="AW12:AX13"/>
    <mergeCell ref="AW14:AX14"/>
    <mergeCell ref="AA14:AB14"/>
    <mergeCell ref="AC12:AD13"/>
    <mergeCell ref="AC14:AD14"/>
    <mergeCell ref="AF12:AG13"/>
    <mergeCell ref="AF14:AG14"/>
    <mergeCell ref="AH12:AI13"/>
    <mergeCell ref="AH14:AI14"/>
    <mergeCell ref="AK12:AL13"/>
    <mergeCell ref="AK14:AL14"/>
    <mergeCell ref="N14:O14"/>
    <mergeCell ref="Q12:R13"/>
    <mergeCell ref="Q14:R14"/>
    <mergeCell ref="S12:T13"/>
    <mergeCell ref="S14:T14"/>
    <mergeCell ref="V12:W13"/>
    <mergeCell ref="V14:W14"/>
    <mergeCell ref="X12:Y13"/>
    <mergeCell ref="X14:Y14"/>
    <mergeCell ref="B14:C14"/>
    <mergeCell ref="D12:E13"/>
    <mergeCell ref="D14:E14"/>
    <mergeCell ref="G12:H13"/>
    <mergeCell ref="G14:H14"/>
    <mergeCell ref="I12:J13"/>
    <mergeCell ref="I14:J14"/>
    <mergeCell ref="L12:M13"/>
    <mergeCell ref="L14:M14"/>
    <mergeCell ref="V53:Y53"/>
    <mergeCell ref="AA53:AD53"/>
    <mergeCell ref="AA54:AD54"/>
    <mergeCell ref="V54:Y54"/>
    <mergeCell ref="AZ49:BC49"/>
    <mergeCell ref="B49:E49"/>
    <mergeCell ref="G49:J49"/>
    <mergeCell ref="L49:O49"/>
    <mergeCell ref="Q49:T49"/>
    <mergeCell ref="V49:Y49"/>
    <mergeCell ref="AF50:AI50"/>
    <mergeCell ref="AK50:AN50"/>
    <mergeCell ref="AP50:AS50"/>
    <mergeCell ref="AU50:AX50"/>
    <mergeCell ref="AZ50:BC50"/>
    <mergeCell ref="AF49:AI49"/>
    <mergeCell ref="AK49:AN49"/>
    <mergeCell ref="AP49:AS49"/>
    <mergeCell ref="AU49:AX49"/>
    <mergeCell ref="B50:E50"/>
    <mergeCell ref="G50:J50"/>
    <mergeCell ref="L50:O50"/>
    <mergeCell ref="Q50:T50"/>
    <mergeCell ref="V50:Y50"/>
    <mergeCell ref="AA50:AD50"/>
    <mergeCell ref="B51:E51"/>
    <mergeCell ref="AA49:AD49"/>
    <mergeCell ref="G51:J51"/>
    <mergeCell ref="L51:O51"/>
    <mergeCell ref="Q51:T51"/>
    <mergeCell ref="V51:Y51"/>
    <mergeCell ref="AA51:AD51"/>
    <mergeCell ref="AF48:AI48"/>
    <mergeCell ref="AK48:AN48"/>
    <mergeCell ref="AP48:AS48"/>
    <mergeCell ref="AU48:AX48"/>
    <mergeCell ref="AZ47:BC47"/>
    <mergeCell ref="B48:E48"/>
    <mergeCell ref="L48:O48"/>
    <mergeCell ref="Q48:T48"/>
    <mergeCell ref="V48:Y48"/>
    <mergeCell ref="AA48:AD48"/>
    <mergeCell ref="AZ48:BC48"/>
    <mergeCell ref="B47:E47"/>
    <mergeCell ref="L47:O47"/>
    <mergeCell ref="Q47:T47"/>
    <mergeCell ref="V47:Y47"/>
    <mergeCell ref="AA47:AD47"/>
    <mergeCell ref="AF47:AI47"/>
    <mergeCell ref="AK47:AN47"/>
    <mergeCell ref="AP47:AS47"/>
    <mergeCell ref="AU47:AX47"/>
    <mergeCell ref="G47:J47"/>
    <mergeCell ref="G48:J48"/>
    <mergeCell ref="AK45:AN45"/>
    <mergeCell ref="AP45:AS45"/>
    <mergeCell ref="AU45:AX45"/>
    <mergeCell ref="AZ45:BC45"/>
    <mergeCell ref="B46:E46"/>
    <mergeCell ref="G46:J46"/>
    <mergeCell ref="L46:O46"/>
    <mergeCell ref="Q46:T46"/>
    <mergeCell ref="V46:Y46"/>
    <mergeCell ref="AA46:AD46"/>
    <mergeCell ref="B45:E45"/>
    <mergeCell ref="L45:O45"/>
    <mergeCell ref="Q45:T45"/>
    <mergeCell ref="V45:Y45"/>
    <mergeCell ref="AA45:AD45"/>
    <mergeCell ref="AF45:AI45"/>
    <mergeCell ref="AF46:AI46"/>
    <mergeCell ref="AK46:AN46"/>
    <mergeCell ref="AP46:AS46"/>
    <mergeCell ref="AU46:AX46"/>
    <mergeCell ref="AZ46:BC46"/>
    <mergeCell ref="G45:J45"/>
    <mergeCell ref="AA44:AC44"/>
    <mergeCell ref="AF44:AH44"/>
    <mergeCell ref="AK44:AM44"/>
    <mergeCell ref="AP44:AR44"/>
    <mergeCell ref="AU44:AW44"/>
    <mergeCell ref="AZ44:BB44"/>
    <mergeCell ref="AF43:AG43"/>
    <mergeCell ref="AK43:AL43"/>
    <mergeCell ref="AP43:AQ43"/>
    <mergeCell ref="AU43:AV43"/>
    <mergeCell ref="AZ43:BA43"/>
    <mergeCell ref="AA43:AB43"/>
    <mergeCell ref="B44:D44"/>
    <mergeCell ref="G44:I44"/>
    <mergeCell ref="L44:N44"/>
    <mergeCell ref="Q44:S44"/>
    <mergeCell ref="V44:X44"/>
    <mergeCell ref="B43:C43"/>
    <mergeCell ref="G43:H43"/>
    <mergeCell ref="L43:M43"/>
    <mergeCell ref="Q43:R43"/>
    <mergeCell ref="V43:W43"/>
    <mergeCell ref="AA42:AB42"/>
    <mergeCell ref="AF42:AG42"/>
    <mergeCell ref="AK42:AL42"/>
    <mergeCell ref="AP42:AQ42"/>
    <mergeCell ref="AU42:AV42"/>
    <mergeCell ref="AZ42:BA42"/>
    <mergeCell ref="AF41:AG41"/>
    <mergeCell ref="AK41:AL41"/>
    <mergeCell ref="AP41:AQ41"/>
    <mergeCell ref="AU41:AV41"/>
    <mergeCell ref="AZ41:BA41"/>
    <mergeCell ref="AA41:AB41"/>
    <mergeCell ref="B42:C42"/>
    <mergeCell ref="G42:H42"/>
    <mergeCell ref="L42:M42"/>
    <mergeCell ref="Q42:R42"/>
    <mergeCell ref="V42:W42"/>
    <mergeCell ref="B41:C41"/>
    <mergeCell ref="G41:H41"/>
    <mergeCell ref="L41:M41"/>
    <mergeCell ref="Q41:R41"/>
    <mergeCell ref="V41:W41"/>
    <mergeCell ref="V39:W39"/>
    <mergeCell ref="AA39:AB39"/>
    <mergeCell ref="AA40:AB40"/>
    <mergeCell ref="AF40:AG40"/>
    <mergeCell ref="AK40:AL40"/>
    <mergeCell ref="AP40:AQ40"/>
    <mergeCell ref="AU40:AV40"/>
    <mergeCell ref="AZ40:BA40"/>
    <mergeCell ref="AF39:AG39"/>
    <mergeCell ref="AK39:AL39"/>
    <mergeCell ref="AP39:AQ39"/>
    <mergeCell ref="AU39:AV39"/>
    <mergeCell ref="AZ39:BA39"/>
    <mergeCell ref="AA37:AB37"/>
    <mergeCell ref="AF37:AG37"/>
    <mergeCell ref="AK37:AL37"/>
    <mergeCell ref="AP37:AQ37"/>
    <mergeCell ref="AU37:AV37"/>
    <mergeCell ref="AZ37:BA37"/>
    <mergeCell ref="B38:C38"/>
    <mergeCell ref="G38:H38"/>
    <mergeCell ref="L38:M38"/>
    <mergeCell ref="Q38:R38"/>
    <mergeCell ref="V38:W38"/>
    <mergeCell ref="AA38:AB38"/>
    <mergeCell ref="AF38:AG38"/>
    <mergeCell ref="AK38:AL38"/>
    <mergeCell ref="AP38:AQ38"/>
    <mergeCell ref="AU38:AV38"/>
    <mergeCell ref="AZ38:BA38"/>
    <mergeCell ref="AZ35:BA35"/>
    <mergeCell ref="B36:C36"/>
    <mergeCell ref="G36:H36"/>
    <mergeCell ref="L36:M36"/>
    <mergeCell ref="Q36:R36"/>
    <mergeCell ref="V36:W36"/>
    <mergeCell ref="AA36:AB36"/>
    <mergeCell ref="AF36:AG36"/>
    <mergeCell ref="AK36:AL36"/>
    <mergeCell ref="AP36:AQ36"/>
    <mergeCell ref="V35:W35"/>
    <mergeCell ref="AA35:AB35"/>
    <mergeCell ref="AF35:AG35"/>
    <mergeCell ref="AK35:AL35"/>
    <mergeCell ref="AP35:AQ35"/>
    <mergeCell ref="AU35:AV35"/>
    <mergeCell ref="AU36:AV36"/>
    <mergeCell ref="AZ36:BA36"/>
    <mergeCell ref="A34:A43"/>
    <mergeCell ref="B34:C34"/>
    <mergeCell ref="G34:H34"/>
    <mergeCell ref="L34:M34"/>
    <mergeCell ref="Q34:R34"/>
    <mergeCell ref="V34:W34"/>
    <mergeCell ref="B35:C35"/>
    <mergeCell ref="G35:H35"/>
    <mergeCell ref="L35:M35"/>
    <mergeCell ref="Q35:R35"/>
    <mergeCell ref="B37:C37"/>
    <mergeCell ref="G37:H37"/>
    <mergeCell ref="L37:M37"/>
    <mergeCell ref="Q37:R37"/>
    <mergeCell ref="V37:W37"/>
    <mergeCell ref="B40:C40"/>
    <mergeCell ref="G40:H40"/>
    <mergeCell ref="L40:M40"/>
    <mergeCell ref="Q40:R40"/>
    <mergeCell ref="V40:W40"/>
    <mergeCell ref="B39:C39"/>
    <mergeCell ref="G39:H39"/>
    <mergeCell ref="L39:M39"/>
    <mergeCell ref="Q39:R39"/>
    <mergeCell ref="AZ33:BA33"/>
    <mergeCell ref="AF32:AI32"/>
    <mergeCell ref="AK32:AN32"/>
    <mergeCell ref="AP32:AS32"/>
    <mergeCell ref="AU32:AX32"/>
    <mergeCell ref="AZ32:BC32"/>
    <mergeCell ref="AA34:AB34"/>
    <mergeCell ref="AF34:AG34"/>
    <mergeCell ref="AK34:AL34"/>
    <mergeCell ref="AP34:AQ34"/>
    <mergeCell ref="AU34:AV34"/>
    <mergeCell ref="AZ34:BA34"/>
    <mergeCell ref="B33:C33"/>
    <mergeCell ref="G33:H33"/>
    <mergeCell ref="L33:M33"/>
    <mergeCell ref="Q33:R33"/>
    <mergeCell ref="V33:W33"/>
    <mergeCell ref="AF24:AI24"/>
    <mergeCell ref="AK24:AN24"/>
    <mergeCell ref="AP24:AS24"/>
    <mergeCell ref="AU24:AX24"/>
    <mergeCell ref="AA33:AB33"/>
    <mergeCell ref="AF33:AG33"/>
    <mergeCell ref="AK33:AL33"/>
    <mergeCell ref="AP33:AQ33"/>
    <mergeCell ref="AU33:AV33"/>
    <mergeCell ref="AZ24:BC24"/>
    <mergeCell ref="B32:E32"/>
    <mergeCell ref="L32:O32"/>
    <mergeCell ref="Q32:T32"/>
    <mergeCell ref="V32:Y32"/>
    <mergeCell ref="AA32:AD32"/>
    <mergeCell ref="B24:E24"/>
    <mergeCell ref="G24:J24"/>
    <mergeCell ref="L24:O24"/>
    <mergeCell ref="Q24:T24"/>
    <mergeCell ref="V24:Y24"/>
    <mergeCell ref="AA24:AD24"/>
    <mergeCell ref="AF15:AI15"/>
    <mergeCell ref="AK15:AN15"/>
    <mergeCell ref="AP15:AS15"/>
    <mergeCell ref="AU15:AX15"/>
    <mergeCell ref="AZ15:BC15"/>
    <mergeCell ref="A15:A16"/>
    <mergeCell ref="B15:E15"/>
    <mergeCell ref="G15:J15"/>
    <mergeCell ref="L15:O15"/>
    <mergeCell ref="Q15:T15"/>
    <mergeCell ref="V15:Y15"/>
    <mergeCell ref="AA15:AD15"/>
    <mergeCell ref="AF11:AI11"/>
    <mergeCell ref="AK11:AN11"/>
    <mergeCell ref="AP11:AS11"/>
    <mergeCell ref="AU11:AX11"/>
    <mergeCell ref="AZ11:BC11"/>
    <mergeCell ref="A12:A13"/>
    <mergeCell ref="B11:E11"/>
    <mergeCell ref="G11:J11"/>
    <mergeCell ref="L11:O11"/>
    <mergeCell ref="Q11:T11"/>
    <mergeCell ref="V11:Y11"/>
    <mergeCell ref="AA11:AD11"/>
    <mergeCell ref="B12:C13"/>
    <mergeCell ref="N12:O13"/>
    <mergeCell ref="AA12:AB13"/>
    <mergeCell ref="AM12:AN13"/>
    <mergeCell ref="AZ12:BA13"/>
    <mergeCell ref="AA10:AD10"/>
    <mergeCell ref="AF10:AI10"/>
    <mergeCell ref="AK10:AN10"/>
    <mergeCell ref="AP10:AS10"/>
    <mergeCell ref="AU10:AX10"/>
    <mergeCell ref="AZ10:BC10"/>
    <mergeCell ref="AF9:AI9"/>
    <mergeCell ref="AK9:AN9"/>
    <mergeCell ref="AP9:AS9"/>
    <mergeCell ref="AU9:AX9"/>
    <mergeCell ref="AZ9:BC9"/>
    <mergeCell ref="AA9:AD9"/>
    <mergeCell ref="B10:E10"/>
    <mergeCell ref="G10:J10"/>
    <mergeCell ref="L10:O10"/>
    <mergeCell ref="Q10:T10"/>
    <mergeCell ref="V10:Y10"/>
    <mergeCell ref="B9:E9"/>
    <mergeCell ref="G9:J9"/>
    <mergeCell ref="L9:O9"/>
    <mergeCell ref="Q9:T9"/>
    <mergeCell ref="V9:Y9"/>
    <mergeCell ref="AU5:AX5"/>
    <mergeCell ref="AZ5:BC5"/>
    <mergeCell ref="B8:E8"/>
    <mergeCell ref="G8:J8"/>
    <mergeCell ref="L8:O8"/>
    <mergeCell ref="Q8:T8"/>
    <mergeCell ref="V8:Y8"/>
    <mergeCell ref="B7:E7"/>
    <mergeCell ref="G7:J7"/>
    <mergeCell ref="L7:O7"/>
    <mergeCell ref="Q7:T7"/>
    <mergeCell ref="V7:Y7"/>
    <mergeCell ref="AA8:AD8"/>
    <mergeCell ref="AF8:AI8"/>
    <mergeCell ref="AK8:AN8"/>
    <mergeCell ref="AP8:AS8"/>
    <mergeCell ref="AU8:AX8"/>
    <mergeCell ref="AZ8:BC8"/>
    <mergeCell ref="AF7:AI7"/>
    <mergeCell ref="AK7:AN7"/>
    <mergeCell ref="AP7:AS7"/>
    <mergeCell ref="AU7:AX7"/>
    <mergeCell ref="AZ7:BC7"/>
    <mergeCell ref="AA7:AD7"/>
    <mergeCell ref="B6:E6"/>
    <mergeCell ref="G6:J6"/>
    <mergeCell ref="L6:O6"/>
    <mergeCell ref="Q6:T6"/>
    <mergeCell ref="V6:Y6"/>
    <mergeCell ref="AK3:AN4"/>
    <mergeCell ref="AP3:AS4"/>
    <mergeCell ref="AU3:AX4"/>
    <mergeCell ref="AZ3:BC4"/>
    <mergeCell ref="B5:E5"/>
    <mergeCell ref="G5:J5"/>
    <mergeCell ref="L5:O5"/>
    <mergeCell ref="Q5:T5"/>
    <mergeCell ref="V5:Y5"/>
    <mergeCell ref="AA5:AD5"/>
    <mergeCell ref="AA6:AD6"/>
    <mergeCell ref="AF6:AI6"/>
    <mergeCell ref="AK6:AN6"/>
    <mergeCell ref="AP6:AS6"/>
    <mergeCell ref="AU6:AX6"/>
    <mergeCell ref="AZ6:BC6"/>
    <mergeCell ref="AF5:AI5"/>
    <mergeCell ref="AK5:AN5"/>
    <mergeCell ref="AP5:AS5"/>
    <mergeCell ref="A1:BC1"/>
    <mergeCell ref="A2:BC2"/>
    <mergeCell ref="A3:A4"/>
    <mergeCell ref="B3:E4"/>
    <mergeCell ref="G3:J4"/>
    <mergeCell ref="L3:O4"/>
    <mergeCell ref="Q3:T4"/>
    <mergeCell ref="V3:Y4"/>
    <mergeCell ref="AA3:AD4"/>
    <mergeCell ref="AF3:AI4"/>
    <mergeCell ref="A58:L58"/>
    <mergeCell ref="Q54:T54"/>
    <mergeCell ref="L54:O54"/>
    <mergeCell ref="AF51:AI51"/>
    <mergeCell ref="AK51:AN51"/>
    <mergeCell ref="AP51:AS51"/>
    <mergeCell ref="AU51:AX51"/>
    <mergeCell ref="AZ51:BC51"/>
    <mergeCell ref="AF53:AI53"/>
    <mergeCell ref="AK53:AN53"/>
    <mergeCell ref="AP53:AS53"/>
    <mergeCell ref="AU53:AX53"/>
    <mergeCell ref="AZ53:BC53"/>
    <mergeCell ref="AZ54:BC54"/>
    <mergeCell ref="AU54:AX54"/>
    <mergeCell ref="AP54:AS54"/>
    <mergeCell ref="AK54:AN54"/>
    <mergeCell ref="AF54:AI54"/>
    <mergeCell ref="G54:J54"/>
    <mergeCell ref="B54:E54"/>
    <mergeCell ref="B53:E53"/>
    <mergeCell ref="G53:J53"/>
    <mergeCell ref="L53:O53"/>
    <mergeCell ref="Q53:T53"/>
  </mergeCells>
  <pageMargins left="0.7" right="0.7" top="0.75" bottom="0.75" header="0.3" footer="0.3"/>
  <pageSetup paperSize="8" scale="45" fitToWidth="0" orientation="landscape" r:id="rId1"/>
  <ignoredErrors>
    <ignoredError sqref="AB31:AD31 AA30" numberStoredAsText="1"/>
  </ignoredErrors>
  <drawing r:id="rId2"/>
  <legacyDrawing r:id="rId3"/>
  <oleObjects>
    <mc:AlternateContent xmlns:mc="http://schemas.openxmlformats.org/markup-compatibility/2006">
      <mc:Choice Requires="x14">
        <oleObject progId="Document" shapeId="2049" r:id="rId4">
          <objectPr defaultSize="0" autoPict="0" r:id="rId5">
            <anchor moveWithCells="1">
              <from>
                <xdr:col>1</xdr:col>
                <xdr:colOff>60960</xdr:colOff>
                <xdr:row>50</xdr:row>
                <xdr:rowOff>60960</xdr:rowOff>
              </from>
              <to>
                <xdr:col>4</xdr:col>
                <xdr:colOff>1165860</xdr:colOff>
                <xdr:row>50</xdr:row>
                <xdr:rowOff>1295400</xdr:rowOff>
              </to>
            </anchor>
          </objectPr>
        </oleObject>
      </mc:Choice>
      <mc:Fallback>
        <oleObject progId="Document" shapeId="2049" r:id="rId4"/>
      </mc:Fallback>
    </mc:AlternateContent>
    <mc:AlternateContent xmlns:mc="http://schemas.openxmlformats.org/markup-compatibility/2006">
      <mc:Choice Requires="x14">
        <oleObject progId="Document" shapeId="2050" r:id="rId6">
          <objectPr defaultSize="0" autoPict="0" r:id="rId7">
            <anchor moveWithCells="1">
              <from>
                <xdr:col>6</xdr:col>
                <xdr:colOff>60960</xdr:colOff>
                <xdr:row>50</xdr:row>
                <xdr:rowOff>60960</xdr:rowOff>
              </from>
              <to>
                <xdr:col>9</xdr:col>
                <xdr:colOff>1165860</xdr:colOff>
                <xdr:row>50</xdr:row>
                <xdr:rowOff>1112520</xdr:rowOff>
              </to>
            </anchor>
          </objectPr>
        </oleObject>
      </mc:Choice>
      <mc:Fallback>
        <oleObject progId="Document" shapeId="2050" r:id="rId6"/>
      </mc:Fallback>
    </mc:AlternateContent>
    <mc:AlternateContent xmlns:mc="http://schemas.openxmlformats.org/markup-compatibility/2006">
      <mc:Choice Requires="x14">
        <oleObject progId="Document" shapeId="2051" r:id="rId8">
          <objectPr defaultSize="0" autoPict="0" r:id="rId9">
            <anchor moveWithCells="1">
              <from>
                <xdr:col>11</xdr:col>
                <xdr:colOff>60960</xdr:colOff>
                <xdr:row>50</xdr:row>
                <xdr:rowOff>60960</xdr:rowOff>
              </from>
              <to>
                <xdr:col>14</xdr:col>
                <xdr:colOff>1135380</xdr:colOff>
                <xdr:row>50</xdr:row>
                <xdr:rowOff>1295400</xdr:rowOff>
              </to>
            </anchor>
          </objectPr>
        </oleObject>
      </mc:Choice>
      <mc:Fallback>
        <oleObject progId="Document" shapeId="2051" r:id="rId8"/>
      </mc:Fallback>
    </mc:AlternateContent>
    <mc:AlternateContent xmlns:mc="http://schemas.openxmlformats.org/markup-compatibility/2006">
      <mc:Choice Requires="x14">
        <oleObject progId="Document" shapeId="2052" r:id="rId10">
          <objectPr defaultSize="0" autoPict="0" r:id="rId11">
            <anchor moveWithCells="1">
              <from>
                <xdr:col>16</xdr:col>
                <xdr:colOff>60960</xdr:colOff>
                <xdr:row>50</xdr:row>
                <xdr:rowOff>60960</xdr:rowOff>
              </from>
              <to>
                <xdr:col>19</xdr:col>
                <xdr:colOff>1135380</xdr:colOff>
                <xdr:row>50</xdr:row>
                <xdr:rowOff>1295400</xdr:rowOff>
              </to>
            </anchor>
          </objectPr>
        </oleObject>
      </mc:Choice>
      <mc:Fallback>
        <oleObject progId="Document" shapeId="2052" r:id="rId10"/>
      </mc:Fallback>
    </mc:AlternateContent>
    <mc:AlternateContent xmlns:mc="http://schemas.openxmlformats.org/markup-compatibility/2006">
      <mc:Choice Requires="x14">
        <oleObject progId="Document" shapeId="2053" r:id="rId12">
          <objectPr defaultSize="0" autoPict="0" r:id="rId13">
            <anchor moveWithCells="1">
              <from>
                <xdr:col>21</xdr:col>
                <xdr:colOff>60960</xdr:colOff>
                <xdr:row>50</xdr:row>
                <xdr:rowOff>60960</xdr:rowOff>
              </from>
              <to>
                <xdr:col>24</xdr:col>
                <xdr:colOff>1135380</xdr:colOff>
                <xdr:row>50</xdr:row>
                <xdr:rowOff>1295400</xdr:rowOff>
              </to>
            </anchor>
          </objectPr>
        </oleObject>
      </mc:Choice>
      <mc:Fallback>
        <oleObject progId="Document" shapeId="2053" r:id="rId12"/>
      </mc:Fallback>
    </mc:AlternateContent>
    <mc:AlternateContent xmlns:mc="http://schemas.openxmlformats.org/markup-compatibility/2006">
      <mc:Choice Requires="x14">
        <oleObject progId="Document" shapeId="2054" r:id="rId14">
          <objectPr defaultSize="0" autoPict="0" r:id="rId15">
            <anchor moveWithCells="1">
              <from>
                <xdr:col>26</xdr:col>
                <xdr:colOff>60960</xdr:colOff>
                <xdr:row>50</xdr:row>
                <xdr:rowOff>60960</xdr:rowOff>
              </from>
              <to>
                <xdr:col>29</xdr:col>
                <xdr:colOff>1135380</xdr:colOff>
                <xdr:row>50</xdr:row>
                <xdr:rowOff>1295400</xdr:rowOff>
              </to>
            </anchor>
          </objectPr>
        </oleObject>
      </mc:Choice>
      <mc:Fallback>
        <oleObject progId="Document" shapeId="2054" r:id="rId14"/>
      </mc:Fallback>
    </mc:AlternateContent>
    <mc:AlternateContent xmlns:mc="http://schemas.openxmlformats.org/markup-compatibility/2006">
      <mc:Choice Requires="x14">
        <oleObject progId="Document" shapeId="2055" r:id="rId16">
          <objectPr defaultSize="0" autoPict="0" r:id="rId17">
            <anchor moveWithCells="1">
              <from>
                <xdr:col>31</xdr:col>
                <xdr:colOff>60960</xdr:colOff>
                <xdr:row>50</xdr:row>
                <xdr:rowOff>60960</xdr:rowOff>
              </from>
              <to>
                <xdr:col>34</xdr:col>
                <xdr:colOff>1135380</xdr:colOff>
                <xdr:row>50</xdr:row>
                <xdr:rowOff>1112520</xdr:rowOff>
              </to>
            </anchor>
          </objectPr>
        </oleObject>
      </mc:Choice>
      <mc:Fallback>
        <oleObject progId="Document" shapeId="2055" r:id="rId16"/>
      </mc:Fallback>
    </mc:AlternateContent>
    <mc:AlternateContent xmlns:mc="http://schemas.openxmlformats.org/markup-compatibility/2006">
      <mc:Choice Requires="x14">
        <oleObject progId="Document" shapeId="2056" r:id="rId18">
          <objectPr defaultSize="0" autoPict="0" r:id="rId19">
            <anchor moveWithCells="1">
              <from>
                <xdr:col>36</xdr:col>
                <xdr:colOff>60960</xdr:colOff>
                <xdr:row>50</xdr:row>
                <xdr:rowOff>60960</xdr:rowOff>
              </from>
              <to>
                <xdr:col>39</xdr:col>
                <xdr:colOff>1135380</xdr:colOff>
                <xdr:row>50</xdr:row>
                <xdr:rowOff>1112520</xdr:rowOff>
              </to>
            </anchor>
          </objectPr>
        </oleObject>
      </mc:Choice>
      <mc:Fallback>
        <oleObject progId="Document" shapeId="2056" r:id="rId18"/>
      </mc:Fallback>
    </mc:AlternateContent>
    <mc:AlternateContent xmlns:mc="http://schemas.openxmlformats.org/markup-compatibility/2006">
      <mc:Choice Requires="x14">
        <oleObject progId="Document" shapeId="2057" r:id="rId20">
          <objectPr defaultSize="0" autoPict="0" r:id="rId21">
            <anchor moveWithCells="1">
              <from>
                <xdr:col>41</xdr:col>
                <xdr:colOff>60960</xdr:colOff>
                <xdr:row>50</xdr:row>
                <xdr:rowOff>60960</xdr:rowOff>
              </from>
              <to>
                <xdr:col>44</xdr:col>
                <xdr:colOff>1135380</xdr:colOff>
                <xdr:row>50</xdr:row>
                <xdr:rowOff>1112520</xdr:rowOff>
              </to>
            </anchor>
          </objectPr>
        </oleObject>
      </mc:Choice>
      <mc:Fallback>
        <oleObject progId="Document" shapeId="2057" r:id="rId20"/>
      </mc:Fallback>
    </mc:AlternateContent>
    <mc:AlternateContent xmlns:mc="http://schemas.openxmlformats.org/markup-compatibility/2006">
      <mc:Choice Requires="x14">
        <oleObject progId="Document" shapeId="2058" r:id="rId22">
          <objectPr defaultSize="0" autoPict="0" r:id="rId23">
            <anchor moveWithCells="1">
              <from>
                <xdr:col>46</xdr:col>
                <xdr:colOff>60960</xdr:colOff>
                <xdr:row>50</xdr:row>
                <xdr:rowOff>60960</xdr:rowOff>
              </from>
              <to>
                <xdr:col>49</xdr:col>
                <xdr:colOff>1135380</xdr:colOff>
                <xdr:row>50</xdr:row>
                <xdr:rowOff>1112520</xdr:rowOff>
              </to>
            </anchor>
          </objectPr>
        </oleObject>
      </mc:Choice>
      <mc:Fallback>
        <oleObject progId="Document" shapeId="2058" r:id="rId22"/>
      </mc:Fallback>
    </mc:AlternateContent>
    <mc:AlternateContent xmlns:mc="http://schemas.openxmlformats.org/markup-compatibility/2006">
      <mc:Choice Requires="x14">
        <oleObject progId="Document" shapeId="2059" r:id="rId24">
          <objectPr defaultSize="0" autoPict="0" r:id="rId25">
            <anchor moveWithCells="1">
              <from>
                <xdr:col>51</xdr:col>
                <xdr:colOff>60960</xdr:colOff>
                <xdr:row>50</xdr:row>
                <xdr:rowOff>60960</xdr:rowOff>
              </from>
              <to>
                <xdr:col>54</xdr:col>
                <xdr:colOff>1135380</xdr:colOff>
                <xdr:row>50</xdr:row>
                <xdr:rowOff>1112520</xdr:rowOff>
              </to>
            </anchor>
          </objectPr>
        </oleObject>
      </mc:Choice>
      <mc:Fallback>
        <oleObject progId="Document" shapeId="2059" r:id="rId2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M65"/>
  <sheetViews>
    <sheetView showGridLines="0" zoomScale="85" zoomScaleNormal="85" workbookViewId="0">
      <pane xSplit="1" ySplit="4" topLeftCell="B5" activePane="bottomRight" state="frozen"/>
      <selection sqref="A1:AT1"/>
      <selection pane="topRight" sqref="A1:AT1"/>
      <selection pane="bottomLeft" sqref="A1:AT1"/>
      <selection pane="bottomRight" activeCell="A5" sqref="A5"/>
    </sheetView>
  </sheetViews>
  <sheetFormatPr defaultColWidth="9.109375" defaultRowHeight="13.2" x14ac:dyDescent="0.3"/>
  <cols>
    <col min="1" max="1" width="45" style="88" customWidth="1"/>
    <col min="2" max="5" width="18.6640625" style="88" customWidth="1"/>
    <col min="6" max="6" width="0.44140625" style="88" customWidth="1"/>
    <col min="7" max="7" width="18.6640625" style="88" customWidth="1"/>
    <col min="8" max="8" width="22" style="88" customWidth="1"/>
    <col min="9" max="9" width="17.44140625" style="88" customWidth="1"/>
    <col min="10" max="10" width="16.33203125" style="88" customWidth="1"/>
    <col min="11" max="11" width="0.44140625" style="88" customWidth="1"/>
    <col min="12" max="12" width="24.6640625" style="88" customWidth="1"/>
    <col min="13" max="13" width="20.88671875" style="88" customWidth="1"/>
    <col min="14" max="15" width="18.6640625" style="88" customWidth="1"/>
    <col min="16" max="16" width="0.44140625" style="88" customWidth="1"/>
    <col min="17" max="20" width="18.6640625" style="88" customWidth="1"/>
    <col min="21" max="21" width="0.44140625" style="88" customWidth="1"/>
    <col min="22" max="16384" width="9.109375" style="25"/>
  </cols>
  <sheetData>
    <row r="1" spans="1:21" x14ac:dyDescent="0.25">
      <c r="A1" s="500" t="s">
        <v>15</v>
      </c>
      <c r="B1" s="500"/>
      <c r="C1" s="500"/>
      <c r="D1" s="500"/>
      <c r="E1" s="500"/>
      <c r="F1" s="500"/>
      <c r="G1" s="500"/>
      <c r="H1" s="500"/>
      <c r="I1" s="500"/>
      <c r="J1" s="500"/>
      <c r="K1" s="500"/>
      <c r="L1" s="500"/>
      <c r="M1" s="500"/>
      <c r="N1" s="500"/>
      <c r="O1" s="500"/>
      <c r="P1" s="500"/>
      <c r="Q1" s="500"/>
      <c r="R1" s="500"/>
      <c r="S1" s="500"/>
      <c r="T1" s="500"/>
      <c r="U1" s="500"/>
    </row>
    <row r="2" spans="1:21" s="3" customFormat="1" x14ac:dyDescent="0.25">
      <c r="A2" s="500" t="s">
        <v>55</v>
      </c>
      <c r="B2" s="500"/>
      <c r="C2" s="500"/>
      <c r="D2" s="500"/>
      <c r="E2" s="500"/>
      <c r="F2" s="500"/>
      <c r="G2" s="500"/>
      <c r="H2" s="500"/>
      <c r="I2" s="500"/>
      <c r="J2" s="500"/>
      <c r="K2" s="500"/>
      <c r="L2" s="500"/>
      <c r="M2" s="500"/>
      <c r="N2" s="500"/>
      <c r="O2" s="500"/>
      <c r="P2" s="500"/>
      <c r="Q2" s="500"/>
      <c r="R2" s="500"/>
      <c r="S2" s="500"/>
      <c r="T2" s="500"/>
      <c r="U2" s="500"/>
    </row>
    <row r="3" spans="1:21" s="3" customFormat="1" x14ac:dyDescent="0.3">
      <c r="A3" s="394" t="s">
        <v>17</v>
      </c>
      <c r="B3" s="393" t="s">
        <v>306</v>
      </c>
      <c r="C3" s="393"/>
      <c r="D3" s="393"/>
      <c r="E3" s="393"/>
      <c r="F3" s="4"/>
      <c r="G3" s="393" t="s">
        <v>320</v>
      </c>
      <c r="H3" s="393"/>
      <c r="I3" s="393"/>
      <c r="J3" s="393"/>
      <c r="K3" s="4"/>
      <c r="L3" s="393" t="s">
        <v>326</v>
      </c>
      <c r="M3" s="393"/>
      <c r="N3" s="393"/>
      <c r="O3" s="393"/>
      <c r="P3" s="4"/>
      <c r="Q3" s="395" t="s">
        <v>329</v>
      </c>
      <c r="R3" s="395"/>
      <c r="S3" s="395"/>
      <c r="T3" s="395"/>
      <c r="U3" s="147"/>
    </row>
    <row r="4" spans="1:21" s="3" customFormat="1" x14ac:dyDescent="0.3">
      <c r="A4" s="394"/>
      <c r="B4" s="393"/>
      <c r="C4" s="393"/>
      <c r="D4" s="393"/>
      <c r="E4" s="393"/>
      <c r="F4" s="4"/>
      <c r="G4" s="393"/>
      <c r="H4" s="393"/>
      <c r="I4" s="393"/>
      <c r="J4" s="393"/>
      <c r="K4" s="4"/>
      <c r="L4" s="393"/>
      <c r="M4" s="393"/>
      <c r="N4" s="393"/>
      <c r="O4" s="393"/>
      <c r="P4" s="4"/>
      <c r="Q4" s="395"/>
      <c r="R4" s="395"/>
      <c r="S4" s="395"/>
      <c r="T4" s="395"/>
      <c r="U4" s="147"/>
    </row>
    <row r="5" spans="1:21" s="3" customFormat="1" ht="32.25" customHeight="1" x14ac:dyDescent="0.3">
      <c r="A5" s="148" t="s">
        <v>1</v>
      </c>
      <c r="B5" s="456" t="s">
        <v>307</v>
      </c>
      <c r="C5" s="456"/>
      <c r="D5" s="456"/>
      <c r="E5" s="456"/>
      <c r="F5" s="15"/>
      <c r="G5" s="458" t="s">
        <v>321</v>
      </c>
      <c r="H5" s="498"/>
      <c r="I5" s="498"/>
      <c r="J5" s="499"/>
      <c r="K5" s="15"/>
      <c r="L5" s="456" t="s">
        <v>327</v>
      </c>
      <c r="M5" s="456"/>
      <c r="N5" s="456"/>
      <c r="O5" s="456"/>
      <c r="P5" s="15"/>
      <c r="Q5" s="456" t="s">
        <v>330</v>
      </c>
      <c r="R5" s="456"/>
      <c r="S5" s="456"/>
      <c r="T5" s="456"/>
      <c r="U5" s="149"/>
    </row>
    <row r="6" spans="1:21" s="3" customFormat="1" x14ac:dyDescent="0.3">
      <c r="A6" s="9" t="s">
        <v>19</v>
      </c>
      <c r="B6" s="393"/>
      <c r="C6" s="393"/>
      <c r="D6" s="393"/>
      <c r="E6" s="393"/>
      <c r="F6" s="4"/>
      <c r="G6" s="393"/>
      <c r="H6" s="393"/>
      <c r="I6" s="393"/>
      <c r="J6" s="393"/>
      <c r="K6" s="4"/>
      <c r="L6" s="393"/>
      <c r="M6" s="393"/>
      <c r="N6" s="393"/>
      <c r="O6" s="393"/>
      <c r="P6" s="4"/>
      <c r="Q6" s="393"/>
      <c r="R6" s="393"/>
      <c r="S6" s="393"/>
      <c r="T6" s="393"/>
      <c r="U6" s="147"/>
    </row>
    <row r="7" spans="1:21" s="12" customFormat="1" x14ac:dyDescent="0.3">
      <c r="A7" s="10" t="s">
        <v>12</v>
      </c>
      <c r="B7" s="397">
        <v>39202</v>
      </c>
      <c r="C7" s="397"/>
      <c r="D7" s="397"/>
      <c r="E7" s="397"/>
      <c r="F7" s="11"/>
      <c r="G7" s="400">
        <v>39359</v>
      </c>
      <c r="H7" s="401"/>
      <c r="I7" s="401"/>
      <c r="J7" s="402"/>
      <c r="K7" s="11"/>
      <c r="L7" s="400">
        <v>43281</v>
      </c>
      <c r="M7" s="401"/>
      <c r="N7" s="401"/>
      <c r="O7" s="402"/>
      <c r="P7" s="11"/>
      <c r="Q7" s="397">
        <v>43531</v>
      </c>
      <c r="R7" s="397"/>
      <c r="S7" s="397"/>
      <c r="T7" s="397"/>
      <c r="U7" s="150"/>
    </row>
    <row r="8" spans="1:21" s="12" customFormat="1" x14ac:dyDescent="0.3">
      <c r="A8" s="10" t="s">
        <v>0</v>
      </c>
      <c r="B8" s="397">
        <v>41275</v>
      </c>
      <c r="C8" s="397"/>
      <c r="D8" s="397"/>
      <c r="E8" s="397"/>
      <c r="F8" s="11"/>
      <c r="G8" s="400">
        <v>41275</v>
      </c>
      <c r="H8" s="401"/>
      <c r="I8" s="401"/>
      <c r="J8" s="402"/>
      <c r="K8" s="11"/>
      <c r="L8" s="400">
        <v>43281</v>
      </c>
      <c r="M8" s="401"/>
      <c r="N8" s="401"/>
      <c r="O8" s="402"/>
      <c r="P8" s="11"/>
      <c r="Q8" s="397">
        <v>43531</v>
      </c>
      <c r="R8" s="397"/>
      <c r="S8" s="397"/>
      <c r="T8" s="397"/>
      <c r="U8" s="150"/>
    </row>
    <row r="9" spans="1:21" s="12" customFormat="1" x14ac:dyDescent="0.3">
      <c r="A9" s="13" t="s">
        <v>18</v>
      </c>
      <c r="B9" s="397" t="s">
        <v>58</v>
      </c>
      <c r="C9" s="397"/>
      <c r="D9" s="397"/>
      <c r="E9" s="397"/>
      <c r="F9" s="11"/>
      <c r="G9" s="397" t="s">
        <v>58</v>
      </c>
      <c r="H9" s="397"/>
      <c r="I9" s="397"/>
      <c r="J9" s="397"/>
      <c r="K9" s="11"/>
      <c r="L9" s="397" t="s">
        <v>58</v>
      </c>
      <c r="M9" s="397"/>
      <c r="N9" s="397"/>
      <c r="O9" s="397"/>
      <c r="P9" s="11"/>
      <c r="Q9" s="397" t="s">
        <v>58</v>
      </c>
      <c r="R9" s="397"/>
      <c r="S9" s="397"/>
      <c r="T9" s="397"/>
      <c r="U9" s="150"/>
    </row>
    <row r="10" spans="1:21" s="3" customFormat="1" ht="51" customHeight="1" x14ac:dyDescent="0.3">
      <c r="A10" s="61" t="s">
        <v>31</v>
      </c>
      <c r="B10" s="398" t="s">
        <v>308</v>
      </c>
      <c r="C10" s="398"/>
      <c r="D10" s="398"/>
      <c r="E10" s="398"/>
      <c r="F10" s="15"/>
      <c r="G10" s="398" t="s">
        <v>322</v>
      </c>
      <c r="H10" s="398"/>
      <c r="I10" s="398"/>
      <c r="J10" s="398"/>
      <c r="K10" s="15"/>
      <c r="L10" s="398" t="s">
        <v>417</v>
      </c>
      <c r="M10" s="398"/>
      <c r="N10" s="398"/>
      <c r="O10" s="398"/>
      <c r="P10" s="15"/>
      <c r="Q10" s="398" t="s">
        <v>418</v>
      </c>
      <c r="R10" s="398"/>
      <c r="S10" s="398"/>
      <c r="T10" s="398"/>
      <c r="U10" s="149"/>
    </row>
    <row r="11" spans="1:21" s="3" customFormat="1" ht="14.4" customHeight="1" x14ac:dyDescent="0.3">
      <c r="A11" s="9" t="s">
        <v>2</v>
      </c>
      <c r="B11" s="403" t="s">
        <v>309</v>
      </c>
      <c r="C11" s="403"/>
      <c r="D11" s="403"/>
      <c r="E11" s="403"/>
      <c r="F11" s="6"/>
      <c r="G11" s="403" t="s">
        <v>432</v>
      </c>
      <c r="H11" s="403"/>
      <c r="I11" s="403"/>
      <c r="J11" s="403"/>
      <c r="K11" s="6"/>
      <c r="L11" s="403" t="s">
        <v>430</v>
      </c>
      <c r="M11" s="403"/>
      <c r="N11" s="403"/>
      <c r="O11" s="403"/>
      <c r="P11" s="6"/>
      <c r="Q11" s="403" t="s">
        <v>429</v>
      </c>
      <c r="R11" s="403"/>
      <c r="S11" s="403"/>
      <c r="T11" s="403"/>
      <c r="U11" s="147"/>
    </row>
    <row r="12" spans="1:21" s="3" customFormat="1" ht="14.4" customHeight="1" x14ac:dyDescent="0.3">
      <c r="A12" s="394" t="s">
        <v>3</v>
      </c>
      <c r="B12" s="386" t="s">
        <v>310</v>
      </c>
      <c r="C12" s="449"/>
      <c r="D12" s="449"/>
      <c r="E12" s="387"/>
      <c r="F12" s="4"/>
      <c r="G12" s="386" t="s">
        <v>119</v>
      </c>
      <c r="H12" s="387"/>
      <c r="I12" s="386" t="s">
        <v>62</v>
      </c>
      <c r="J12" s="387"/>
      <c r="K12" s="4"/>
      <c r="L12" s="501" t="s">
        <v>450</v>
      </c>
      <c r="M12" s="501" t="s">
        <v>62</v>
      </c>
      <c r="N12" s="386" t="s">
        <v>119</v>
      </c>
      <c r="O12" s="387"/>
      <c r="P12" s="4"/>
      <c r="Q12" s="501" t="s">
        <v>450</v>
      </c>
      <c r="R12" s="501" t="s">
        <v>64</v>
      </c>
      <c r="S12" s="386" t="s">
        <v>86</v>
      </c>
      <c r="T12" s="387"/>
      <c r="U12" s="149"/>
    </row>
    <row r="13" spans="1:21" s="3" customFormat="1" x14ac:dyDescent="0.3">
      <c r="A13" s="394"/>
      <c r="B13" s="388"/>
      <c r="C13" s="450"/>
      <c r="D13" s="450"/>
      <c r="E13" s="389"/>
      <c r="F13" s="4"/>
      <c r="G13" s="388"/>
      <c r="H13" s="389"/>
      <c r="I13" s="388"/>
      <c r="J13" s="389"/>
      <c r="K13" s="4"/>
      <c r="L13" s="502"/>
      <c r="M13" s="502"/>
      <c r="N13" s="388"/>
      <c r="O13" s="389"/>
      <c r="P13" s="4"/>
      <c r="Q13" s="502"/>
      <c r="R13" s="502"/>
      <c r="S13" s="388"/>
      <c r="T13" s="389"/>
      <c r="U13" s="149"/>
    </row>
    <row r="14" spans="1:21" s="3" customFormat="1" x14ac:dyDescent="0.3">
      <c r="A14" s="16" t="s">
        <v>32</v>
      </c>
      <c r="B14" s="484" t="s">
        <v>311</v>
      </c>
      <c r="C14" s="503"/>
      <c r="D14" s="503"/>
      <c r="E14" s="485"/>
      <c r="F14" s="4"/>
      <c r="G14" s="484" t="s">
        <v>101</v>
      </c>
      <c r="H14" s="485"/>
      <c r="I14" s="484" t="s">
        <v>63</v>
      </c>
      <c r="J14" s="485"/>
      <c r="K14" s="4"/>
      <c r="L14" s="382" t="s">
        <v>328</v>
      </c>
      <c r="M14" s="382" t="s">
        <v>328</v>
      </c>
      <c r="N14" s="484" t="s">
        <v>65</v>
      </c>
      <c r="O14" s="485"/>
      <c r="P14" s="4"/>
      <c r="Q14" s="382" t="s">
        <v>331</v>
      </c>
      <c r="R14" s="382" t="s">
        <v>65</v>
      </c>
      <c r="S14" s="484" t="s">
        <v>130</v>
      </c>
      <c r="T14" s="485"/>
      <c r="U14" s="147"/>
    </row>
    <row r="15" spans="1:21" s="3" customFormat="1" ht="15" customHeight="1" x14ac:dyDescent="0.3">
      <c r="A15" s="410" t="s">
        <v>48</v>
      </c>
      <c r="B15" s="409" t="s">
        <v>24</v>
      </c>
      <c r="C15" s="409"/>
      <c r="D15" s="409"/>
      <c r="E15" s="409"/>
      <c r="F15" s="17"/>
      <c r="G15" s="409" t="s">
        <v>24</v>
      </c>
      <c r="H15" s="409"/>
      <c r="I15" s="409"/>
      <c r="J15" s="409"/>
      <c r="K15" s="17"/>
      <c r="L15" s="409" t="s">
        <v>24</v>
      </c>
      <c r="M15" s="409"/>
      <c r="N15" s="409"/>
      <c r="O15" s="409"/>
      <c r="P15" s="17"/>
      <c r="Q15" s="409" t="s">
        <v>24</v>
      </c>
      <c r="R15" s="409"/>
      <c r="S15" s="409"/>
      <c r="T15" s="409"/>
      <c r="U15" s="151"/>
    </row>
    <row r="16" spans="1:21" s="48" customFormat="1" ht="41.1" customHeight="1" x14ac:dyDescent="0.3">
      <c r="A16" s="410"/>
      <c r="B16" s="379" t="s">
        <v>12</v>
      </c>
      <c r="C16" s="379" t="s">
        <v>0</v>
      </c>
      <c r="D16" s="381" t="s">
        <v>309</v>
      </c>
      <c r="E16" s="21" t="s">
        <v>402</v>
      </c>
      <c r="F16" s="152"/>
      <c r="G16" s="379" t="s">
        <v>12</v>
      </c>
      <c r="H16" s="379" t="s">
        <v>0</v>
      </c>
      <c r="I16" s="21" t="s">
        <v>432</v>
      </c>
      <c r="J16" s="21" t="s">
        <v>61</v>
      </c>
      <c r="K16" s="152"/>
      <c r="L16" s="379" t="s">
        <v>12</v>
      </c>
      <c r="M16" s="379" t="s">
        <v>0</v>
      </c>
      <c r="N16" s="21" t="s">
        <v>431</v>
      </c>
      <c r="O16" s="21" t="s">
        <v>61</v>
      </c>
      <c r="P16" s="152"/>
      <c r="Q16" s="379" t="s">
        <v>12</v>
      </c>
      <c r="R16" s="379" t="s">
        <v>0</v>
      </c>
      <c r="S16" s="21" t="s">
        <v>429</v>
      </c>
      <c r="T16" s="153" t="s">
        <v>400</v>
      </c>
      <c r="U16" s="154"/>
    </row>
    <row r="17" spans="1:21" s="27" customFormat="1" x14ac:dyDescent="0.25">
      <c r="A17" s="321" t="s">
        <v>4</v>
      </c>
      <c r="B17" s="163">
        <v>3.9899999999999998E-2</v>
      </c>
      <c r="C17" s="312">
        <v>4.6600000000000003E-2</v>
      </c>
      <c r="D17" s="163">
        <v>4.2999999999999997E-2</v>
      </c>
      <c r="E17" s="163">
        <v>3.6499999999999998E-2</v>
      </c>
      <c r="F17" s="315"/>
      <c r="G17" s="163">
        <v>7.5999999999999998E-2</v>
      </c>
      <c r="H17" s="163">
        <v>9.0499999999999997E-2</v>
      </c>
      <c r="I17" s="163">
        <v>0.11550000000000001</v>
      </c>
      <c r="J17" s="163">
        <v>0.16889999999999999</v>
      </c>
      <c r="K17" s="315"/>
      <c r="L17" s="163">
        <v>9.4299999999999995E-2</v>
      </c>
      <c r="M17" s="163">
        <v>0.1123</v>
      </c>
      <c r="N17" s="163">
        <v>0.1368</v>
      </c>
      <c r="O17" s="163">
        <v>0.16889999999999999</v>
      </c>
      <c r="P17" s="315"/>
      <c r="Q17" s="163">
        <v>5.9700000000000003E-2</v>
      </c>
      <c r="R17" s="312">
        <v>7.7899999999999997E-2</v>
      </c>
      <c r="S17" s="163">
        <v>9.1899999999999996E-2</v>
      </c>
      <c r="T17" s="163">
        <v>1.9E-2</v>
      </c>
      <c r="U17" s="155"/>
    </row>
    <row r="18" spans="1:21" s="27" customFormat="1" x14ac:dyDescent="0.25">
      <c r="A18" s="321" t="s">
        <v>20</v>
      </c>
      <c r="B18" s="163">
        <v>4.5999999999999999E-2</v>
      </c>
      <c r="C18" s="312">
        <v>5.28E-2</v>
      </c>
      <c r="D18" s="163">
        <v>4.3200000000000002E-2</v>
      </c>
      <c r="E18" s="163">
        <v>5.3600000000000002E-2</v>
      </c>
      <c r="F18" s="315"/>
      <c r="G18" s="163">
        <v>9.2200000000000004E-2</v>
      </c>
      <c r="H18" s="163">
        <v>0.1061</v>
      </c>
      <c r="I18" s="163">
        <v>0.13950000000000001</v>
      </c>
      <c r="J18" s="163">
        <v>0.17249999999999999</v>
      </c>
      <c r="K18" s="315"/>
      <c r="L18" s="163">
        <v>0.11550000000000001</v>
      </c>
      <c r="M18" s="163">
        <v>0.13250000000000001</v>
      </c>
      <c r="N18" s="163">
        <v>0.15590000000000001</v>
      </c>
      <c r="O18" s="163">
        <v>0.17249999999999999</v>
      </c>
      <c r="P18" s="315"/>
      <c r="Q18" s="163" t="s">
        <v>66</v>
      </c>
      <c r="R18" s="312" t="s">
        <v>66</v>
      </c>
      <c r="S18" s="163" t="s">
        <v>66</v>
      </c>
      <c r="T18" s="163" t="s">
        <v>66</v>
      </c>
      <c r="U18" s="155"/>
    </row>
    <row r="19" spans="1:21" s="27" customFormat="1" x14ac:dyDescent="0.25">
      <c r="A19" s="321" t="s">
        <v>21</v>
      </c>
      <c r="B19" s="163">
        <v>5.0500000000000003E-2</v>
      </c>
      <c r="C19" s="312">
        <v>5.7200000000000001E-2</v>
      </c>
      <c r="D19" s="163">
        <v>4.4499999999999998E-2</v>
      </c>
      <c r="E19" s="163">
        <v>5.8400000000000001E-2</v>
      </c>
      <c r="F19" s="315"/>
      <c r="G19" s="163">
        <v>8.2799999999999999E-2</v>
      </c>
      <c r="H19" s="163">
        <v>9.69E-2</v>
      </c>
      <c r="I19" s="163">
        <v>0.11890000000000001</v>
      </c>
      <c r="J19" s="163">
        <v>0.15029999999999999</v>
      </c>
      <c r="K19" s="315"/>
      <c r="L19" s="163" t="s">
        <v>66</v>
      </c>
      <c r="M19" s="163" t="s">
        <v>66</v>
      </c>
      <c r="N19" s="163" t="s">
        <v>66</v>
      </c>
      <c r="O19" s="163" t="s">
        <v>66</v>
      </c>
      <c r="P19" s="315"/>
      <c r="Q19" s="163" t="s">
        <v>66</v>
      </c>
      <c r="R19" s="312" t="s">
        <v>66</v>
      </c>
      <c r="S19" s="163" t="s">
        <v>66</v>
      </c>
      <c r="T19" s="163" t="s">
        <v>66</v>
      </c>
      <c r="U19" s="155"/>
    </row>
    <row r="20" spans="1:21" s="27" customFormat="1" x14ac:dyDescent="0.25">
      <c r="A20" s="321" t="s">
        <v>22</v>
      </c>
      <c r="B20" s="163">
        <v>5.5E-2</v>
      </c>
      <c r="C20" s="312">
        <v>6.1400000000000003E-2</v>
      </c>
      <c r="D20" s="163">
        <v>5.0900000000000001E-2</v>
      </c>
      <c r="E20" s="163">
        <v>6.3500000000000001E-2</v>
      </c>
      <c r="F20" s="315"/>
      <c r="G20" s="163">
        <v>7.2900000000000006E-2</v>
      </c>
      <c r="H20" s="163">
        <v>8.8499999999999995E-2</v>
      </c>
      <c r="I20" s="163">
        <v>9.9500000000000005E-2</v>
      </c>
      <c r="J20" s="163">
        <v>0.10970000000000001</v>
      </c>
      <c r="K20" s="315"/>
      <c r="L20" s="163" t="s">
        <v>66</v>
      </c>
      <c r="M20" s="163" t="s">
        <v>66</v>
      </c>
      <c r="N20" s="163" t="s">
        <v>66</v>
      </c>
      <c r="O20" s="163" t="s">
        <v>66</v>
      </c>
      <c r="P20" s="315"/>
      <c r="Q20" s="163" t="s">
        <v>66</v>
      </c>
      <c r="R20" s="312" t="s">
        <v>66</v>
      </c>
      <c r="S20" s="163" t="s">
        <v>66</v>
      </c>
      <c r="T20" s="163" t="s">
        <v>66</v>
      </c>
      <c r="U20" s="155"/>
    </row>
    <row r="21" spans="1:21" s="27" customFormat="1" x14ac:dyDescent="0.25">
      <c r="A21" s="321" t="s">
        <v>23</v>
      </c>
      <c r="B21" s="312">
        <v>6.4299999999999996E-2</v>
      </c>
      <c r="C21" s="312" t="s">
        <v>66</v>
      </c>
      <c r="D21" s="312">
        <v>6.1100000000000002E-2</v>
      </c>
      <c r="E21" s="312">
        <v>6.7100000000000007E-2</v>
      </c>
      <c r="F21" s="309"/>
      <c r="G21" s="163">
        <v>0.1186</v>
      </c>
      <c r="H21" s="163" t="s">
        <v>66</v>
      </c>
      <c r="I21" s="163">
        <v>0.11310000000000001</v>
      </c>
      <c r="J21" s="163">
        <v>0.13439999999999999</v>
      </c>
      <c r="K21" s="309"/>
      <c r="L21" s="163" t="s">
        <v>66</v>
      </c>
      <c r="M21" s="163" t="s">
        <v>66</v>
      </c>
      <c r="N21" s="163" t="s">
        <v>66</v>
      </c>
      <c r="O21" s="163" t="s">
        <v>66</v>
      </c>
      <c r="P21" s="309"/>
      <c r="Q21" s="312" t="s">
        <v>66</v>
      </c>
      <c r="R21" s="312" t="s">
        <v>66</v>
      </c>
      <c r="S21" s="312" t="s">
        <v>66</v>
      </c>
      <c r="T21" s="312" t="s">
        <v>66</v>
      </c>
      <c r="U21" s="174"/>
    </row>
    <row r="22" spans="1:21" s="27" customFormat="1" ht="15" customHeight="1" x14ac:dyDescent="0.3">
      <c r="A22" s="293" t="s">
        <v>27</v>
      </c>
      <c r="B22" s="163">
        <v>6.5500000000000003E-2</v>
      </c>
      <c r="C22" s="312" t="s">
        <v>66</v>
      </c>
      <c r="D22" s="163" t="s">
        <v>66</v>
      </c>
      <c r="E22" s="163">
        <v>6.2600000000000003E-2</v>
      </c>
      <c r="F22" s="315"/>
      <c r="G22" s="163">
        <v>9.2399999999999996E-2</v>
      </c>
      <c r="H22" s="163" t="s">
        <v>66</v>
      </c>
      <c r="I22" s="163">
        <v>9.69E-2</v>
      </c>
      <c r="J22" s="163">
        <v>9.7500000000000003E-2</v>
      </c>
      <c r="K22" s="315"/>
      <c r="L22" s="163">
        <v>9.2499999999999999E-2</v>
      </c>
      <c r="M22" s="163" t="s">
        <v>66</v>
      </c>
      <c r="N22" s="163">
        <v>0.13220000000000001</v>
      </c>
      <c r="O22" s="163">
        <v>0.14380000000000001</v>
      </c>
      <c r="P22" s="315"/>
      <c r="Q22" s="163">
        <v>7.22E-2</v>
      </c>
      <c r="R22" s="312" t="s">
        <v>66</v>
      </c>
      <c r="S22" s="163">
        <v>0.1026</v>
      </c>
      <c r="T22" s="163">
        <v>6.5299999999999997E-2</v>
      </c>
      <c r="U22" s="155"/>
    </row>
    <row r="23" spans="1:21" s="27" customFormat="1" ht="15" customHeight="1" x14ac:dyDescent="0.3">
      <c r="A23" s="293" t="s">
        <v>28</v>
      </c>
      <c r="B23" s="312" t="s">
        <v>66</v>
      </c>
      <c r="C23" s="163">
        <v>6.8000000000000005E-2</v>
      </c>
      <c r="D23" s="163">
        <v>5.8700000000000002E-2</v>
      </c>
      <c r="E23" s="163">
        <v>6.5600000000000006E-2</v>
      </c>
      <c r="F23" s="315"/>
      <c r="G23" s="163" t="s">
        <v>66</v>
      </c>
      <c r="H23" s="163">
        <v>0.12509999999999999</v>
      </c>
      <c r="I23" s="163">
        <v>0.112</v>
      </c>
      <c r="J23" s="163">
        <v>0.1336</v>
      </c>
      <c r="K23" s="315"/>
      <c r="L23" s="163" t="s">
        <v>66</v>
      </c>
      <c r="M23" s="163">
        <v>0.1095</v>
      </c>
      <c r="N23" s="163">
        <v>0.13220000000000001</v>
      </c>
      <c r="O23" s="163">
        <v>0.14380000000000001</v>
      </c>
      <c r="P23" s="315"/>
      <c r="Q23" s="312" t="s">
        <v>66</v>
      </c>
      <c r="R23" s="163">
        <v>9.1300000000000006E-2</v>
      </c>
      <c r="S23" s="163">
        <v>0.1026</v>
      </c>
      <c r="T23" s="163">
        <v>6.5299999999999997E-2</v>
      </c>
      <c r="U23" s="156"/>
    </row>
    <row r="24" spans="1:21" s="27" customFormat="1" ht="15" customHeight="1" x14ac:dyDescent="0.3">
      <c r="A24" s="28"/>
      <c r="B24" s="409" t="s">
        <v>25</v>
      </c>
      <c r="C24" s="409"/>
      <c r="D24" s="409"/>
      <c r="E24" s="409"/>
      <c r="F24" s="17"/>
      <c r="G24" s="409" t="s">
        <v>25</v>
      </c>
      <c r="H24" s="409"/>
      <c r="I24" s="409"/>
      <c r="J24" s="409"/>
      <c r="K24" s="17"/>
      <c r="L24" s="409" t="s">
        <v>25</v>
      </c>
      <c r="M24" s="409"/>
      <c r="N24" s="409"/>
      <c r="O24" s="409"/>
      <c r="P24" s="17"/>
      <c r="Q24" s="409" t="s">
        <v>25</v>
      </c>
      <c r="R24" s="409"/>
      <c r="S24" s="409"/>
      <c r="T24" s="409"/>
      <c r="U24" s="151"/>
    </row>
    <row r="25" spans="1:21" s="27" customFormat="1" ht="15" customHeight="1" x14ac:dyDescent="0.3">
      <c r="A25" s="39" t="s">
        <v>4</v>
      </c>
      <c r="B25" s="35">
        <v>10401</v>
      </c>
      <c r="C25" s="157">
        <v>10469</v>
      </c>
      <c r="D25" s="35">
        <v>10432</v>
      </c>
      <c r="E25" s="35">
        <v>10367</v>
      </c>
      <c r="F25" s="36"/>
      <c r="G25" s="35" t="str">
        <f>TEXT("10,765", "0,0")</f>
        <v>10,765</v>
      </c>
      <c r="H25" s="35" t="str">
        <f>TEXT("10,911", "0,0")</f>
        <v>10,911</v>
      </c>
      <c r="I25" s="35" t="str">
        <f>TEXT("11,162", "0,0")</f>
        <v>11,162</v>
      </c>
      <c r="J25" s="35" t="str">
        <f>TEXT("11,699", "0,0")</f>
        <v>11,699</v>
      </c>
      <c r="K25" s="36"/>
      <c r="L25" s="35" t="str">
        <f>TEXT("10,948", "0,0")</f>
        <v>10,948</v>
      </c>
      <c r="M25" s="35" t="str">
        <f>TEXT("11,130", "0,0")</f>
        <v>11,130</v>
      </c>
      <c r="N25" s="35" t="str">
        <f>TEXT("11,376", "0,0")</f>
        <v>11,376</v>
      </c>
      <c r="O25" s="35" t="str">
        <f>TEXT("11,699", "0,0")</f>
        <v>11,699</v>
      </c>
      <c r="P25" s="36"/>
      <c r="Q25" s="35" t="str">
        <f>TEXT("10,601", "0,0")</f>
        <v>10,601</v>
      </c>
      <c r="R25" s="35" t="str">
        <f>TEXT("10,783", "0,0")</f>
        <v>10,783</v>
      </c>
      <c r="S25" s="35" t="str">
        <f>TEXT("10,924", "0,0")</f>
        <v>10,924</v>
      </c>
      <c r="T25" s="35" t="str">
        <f>TEXT("10,191", "0,0")</f>
        <v>10,191</v>
      </c>
      <c r="U25" s="158"/>
    </row>
    <row r="26" spans="1:21" s="27" customFormat="1" ht="15" customHeight="1" x14ac:dyDescent="0.3">
      <c r="A26" s="39" t="s">
        <v>20</v>
      </c>
      <c r="B26" s="35">
        <v>11446</v>
      </c>
      <c r="C26" s="30">
        <v>11671</v>
      </c>
      <c r="D26" s="35">
        <v>11354</v>
      </c>
      <c r="E26" s="35">
        <v>11697</v>
      </c>
      <c r="F26" s="36"/>
      <c r="G26" s="35" t="str">
        <f>TEXT("13,032", "0,0")</f>
        <v>13,032</v>
      </c>
      <c r="H26" s="35" t="str">
        <f>TEXT("13,536", "0,0")</f>
        <v>13,536</v>
      </c>
      <c r="I26" s="35" t="str">
        <f>TEXT("14,801", "0,0")</f>
        <v>14,801</v>
      </c>
      <c r="J26" s="35" t="str">
        <f>TEXT("16,124", "0,0")</f>
        <v>16,124</v>
      </c>
      <c r="K26" s="36"/>
      <c r="L26" s="35" t="str">
        <f>TEXT("13,883", "0,0")</f>
        <v>13,883</v>
      </c>
      <c r="M26" s="35" t="str">
        <f>TEXT("14,531", "0,0")</f>
        <v>14,531</v>
      </c>
      <c r="N26" s="35" t="str">
        <f>TEXT("15,451", "0,0")</f>
        <v>15,451</v>
      </c>
      <c r="O26" s="35" t="str">
        <f>TEXT("16,124", "0,0")</f>
        <v>16,124</v>
      </c>
      <c r="P26" s="36"/>
      <c r="Q26" s="35" t="s">
        <v>66</v>
      </c>
      <c r="R26" s="35" t="s">
        <v>66</v>
      </c>
      <c r="S26" s="35" t="s">
        <v>66</v>
      </c>
      <c r="T26" s="35" t="s">
        <v>66</v>
      </c>
      <c r="U26" s="158"/>
    </row>
    <row r="27" spans="1:21" s="27" customFormat="1" ht="15" customHeight="1" x14ac:dyDescent="0.3">
      <c r="A27" s="39" t="s">
        <v>21</v>
      </c>
      <c r="B27" s="35">
        <v>12795</v>
      </c>
      <c r="C27" s="30">
        <v>13208</v>
      </c>
      <c r="D27" s="35">
        <v>12434</v>
      </c>
      <c r="E27" s="35">
        <v>13284</v>
      </c>
      <c r="F27" s="36"/>
      <c r="G27" s="35" t="str">
        <f>TEXT("14,888", "0,0")</f>
        <v>14,888</v>
      </c>
      <c r="H27" s="35" t="str">
        <f>TEXT("15,882", "0,0")</f>
        <v>15,882</v>
      </c>
      <c r="I27" s="35" t="str">
        <f>TEXT("17,542", "0,0")</f>
        <v>17,542</v>
      </c>
      <c r="J27" s="35" t="str">
        <f>TEXT("20,144", "0,0")</f>
        <v>20,144</v>
      </c>
      <c r="K27" s="36"/>
      <c r="L27" s="35" t="s">
        <v>66</v>
      </c>
      <c r="M27" s="35" t="s">
        <v>66</v>
      </c>
      <c r="N27" s="35" t="s">
        <v>66</v>
      </c>
      <c r="O27" s="35" t="s">
        <v>66</v>
      </c>
      <c r="P27" s="36"/>
      <c r="Q27" s="35" t="s">
        <v>66</v>
      </c>
      <c r="R27" s="35" t="s">
        <v>66</v>
      </c>
      <c r="S27" s="35" t="s">
        <v>66</v>
      </c>
      <c r="T27" s="35" t="s">
        <v>66</v>
      </c>
      <c r="U27" s="158"/>
    </row>
    <row r="28" spans="1:21" s="27" customFormat="1" ht="15" customHeight="1" x14ac:dyDescent="0.3">
      <c r="A28" s="39" t="s">
        <v>22</v>
      </c>
      <c r="B28" s="35">
        <v>14553</v>
      </c>
      <c r="C28" s="30">
        <v>15183</v>
      </c>
      <c r="D28" s="35">
        <v>14161</v>
      </c>
      <c r="E28" s="35">
        <v>15395</v>
      </c>
      <c r="F28" s="36"/>
      <c r="G28" s="35" t="str">
        <f>TEXT("16,374", "0,0")</f>
        <v>16,374</v>
      </c>
      <c r="H28" s="35" t="str">
        <f>TEXT("18,113", "0,0")</f>
        <v>18,113</v>
      </c>
      <c r="I28" s="35" t="str">
        <f>TEXT("19,437", "0,0")</f>
        <v>19,437</v>
      </c>
      <c r="J28" s="35" t="str">
        <f>TEXT("20,736", "0,0")</f>
        <v>20,736</v>
      </c>
      <c r="K28" s="36"/>
      <c r="L28" s="35" t="s">
        <v>66</v>
      </c>
      <c r="M28" s="35" t="s">
        <v>66</v>
      </c>
      <c r="N28" s="35" t="s">
        <v>66</v>
      </c>
      <c r="O28" s="35" t="s">
        <v>66</v>
      </c>
      <c r="P28" s="36"/>
      <c r="Q28" s="35" t="s">
        <v>66</v>
      </c>
      <c r="R28" s="35" t="s">
        <v>66</v>
      </c>
      <c r="S28" s="35" t="s">
        <v>66</v>
      </c>
      <c r="T28" s="35" t="s">
        <v>66</v>
      </c>
      <c r="U28" s="158"/>
    </row>
    <row r="29" spans="1:21" s="27" customFormat="1" ht="15" customHeight="1" x14ac:dyDescent="0.3">
      <c r="A29" s="39" t="s">
        <v>23</v>
      </c>
      <c r="B29" s="30">
        <v>18655</v>
      </c>
      <c r="C29" s="30" t="s">
        <v>66</v>
      </c>
      <c r="D29" s="30">
        <v>18101</v>
      </c>
      <c r="E29" s="30">
        <v>19152</v>
      </c>
      <c r="F29" s="31"/>
      <c r="G29" s="35" t="str">
        <f>TEXT("30,722", "0,0")</f>
        <v>30,722</v>
      </c>
      <c r="H29" s="35" t="s">
        <v>66</v>
      </c>
      <c r="I29" s="35" t="str">
        <f>TEXT("29,211", "0,0")</f>
        <v>29,211</v>
      </c>
      <c r="J29" s="35" t="str">
        <f>TEXT("35,320", "0,0")</f>
        <v>35,320</v>
      </c>
      <c r="K29" s="31"/>
      <c r="L29" s="35" t="s">
        <v>66</v>
      </c>
      <c r="M29" s="35" t="s">
        <v>66</v>
      </c>
      <c r="N29" s="35" t="s">
        <v>66</v>
      </c>
      <c r="O29" s="35" t="s">
        <v>66</v>
      </c>
      <c r="P29" s="31"/>
      <c r="Q29" s="35" t="s">
        <v>66</v>
      </c>
      <c r="R29" s="35" t="s">
        <v>66</v>
      </c>
      <c r="S29" s="35" t="s">
        <v>66</v>
      </c>
      <c r="T29" s="35" t="s">
        <v>66</v>
      </c>
      <c r="U29" s="159"/>
    </row>
    <row r="30" spans="1:21" s="27" customFormat="1" ht="15" customHeight="1" x14ac:dyDescent="0.3">
      <c r="A30" s="39" t="s">
        <v>27</v>
      </c>
      <c r="B30" s="35">
        <v>25645</v>
      </c>
      <c r="C30" s="30" t="s">
        <v>66</v>
      </c>
      <c r="D30" s="35" t="s">
        <v>66</v>
      </c>
      <c r="E30" s="35">
        <v>24628</v>
      </c>
      <c r="F30" s="36"/>
      <c r="G30" s="35" t="str">
        <f>TEXT("35,760", "0,0")</f>
        <v>35,760</v>
      </c>
      <c r="H30" s="35" t="s">
        <v>66</v>
      </c>
      <c r="I30" s="35" t="str">
        <f>TEXT("37,948", "0,0")</f>
        <v>37,948</v>
      </c>
      <c r="J30" s="35" t="str">
        <f>TEXT("38,208", "0,0")</f>
        <v>38,208</v>
      </c>
      <c r="K30" s="36"/>
      <c r="L30" s="35" t="str">
        <f>TEXT("13,836", "0,0")</f>
        <v>13,836</v>
      </c>
      <c r="M30" s="35" t="s">
        <v>66</v>
      </c>
      <c r="N30" s="35" t="str">
        <f>TEXT("15,768", "0,0")</f>
        <v>15,768</v>
      </c>
      <c r="O30" s="35" t="str">
        <f>TEXT("16,371", "0,0")</f>
        <v>16,371</v>
      </c>
      <c r="P30" s="36"/>
      <c r="Q30" s="35" t="str">
        <f>TEXT("12,311", "0,0")</f>
        <v>12,311</v>
      </c>
      <c r="R30" s="35" t="s">
        <v>66</v>
      </c>
      <c r="S30" s="35" t="str">
        <f>TEXT("13,382", "0,0")</f>
        <v>13,382</v>
      </c>
      <c r="T30" s="35" t="str">
        <f>TEXT("12,076", "0,0")</f>
        <v>12,076</v>
      </c>
      <c r="U30" s="158"/>
    </row>
    <row r="31" spans="1:21" s="27" customFormat="1" ht="15" customHeight="1" x14ac:dyDescent="0.3">
      <c r="A31" s="39" t="s">
        <v>28</v>
      </c>
      <c r="B31" s="30" t="s">
        <v>66</v>
      </c>
      <c r="C31" s="30">
        <v>18274</v>
      </c>
      <c r="D31" s="35">
        <v>16867</v>
      </c>
      <c r="E31" s="35">
        <v>17901</v>
      </c>
      <c r="F31" s="36"/>
      <c r="G31" s="35" t="s">
        <v>66</v>
      </c>
      <c r="H31" s="35" t="str">
        <f>TEXT("29,455", "0,0")</f>
        <v>29,455</v>
      </c>
      <c r="I31" s="35" t="str">
        <f>TEXT("26,464", "0,0")</f>
        <v>26,464</v>
      </c>
      <c r="J31" s="35" t="str">
        <f>TEXT("31,569", "0,0")</f>
        <v>31,569</v>
      </c>
      <c r="K31" s="36"/>
      <c r="L31" s="35" t="s">
        <v>66</v>
      </c>
      <c r="M31" s="35" t="str">
        <f>TEXT("14,639", "0,0")</f>
        <v>14,639</v>
      </c>
      <c r="N31" s="35" t="str">
        <f>TEXT("15,768", "0,0")</f>
        <v>15,768</v>
      </c>
      <c r="O31" s="35" t="str">
        <f>TEXT("16,371", "0,0")</f>
        <v>16,371</v>
      </c>
      <c r="P31" s="36"/>
      <c r="Q31" s="35" t="s">
        <v>66</v>
      </c>
      <c r="R31" s="35" t="str">
        <f>TEXT("12,977", "0,0")</f>
        <v>12,977</v>
      </c>
      <c r="S31" s="35" t="str">
        <f>TEXT("13,382", "0,0")</f>
        <v>13,382</v>
      </c>
      <c r="T31" s="35" t="str">
        <f>TEXT("12,076", "0,0")</f>
        <v>12,076</v>
      </c>
      <c r="U31" s="158"/>
    </row>
    <row r="32" spans="1:21" s="27" customFormat="1" ht="15" customHeight="1" x14ac:dyDescent="0.3">
      <c r="A32" s="28"/>
      <c r="B32" s="160"/>
      <c r="C32" s="160"/>
      <c r="D32" s="160"/>
      <c r="E32" s="161"/>
      <c r="F32" s="162"/>
      <c r="G32" s="163"/>
      <c r="H32" s="163"/>
      <c r="I32" s="163"/>
      <c r="J32" s="163"/>
      <c r="K32" s="164"/>
      <c r="L32" s="163"/>
      <c r="M32" s="163"/>
      <c r="N32" s="163"/>
      <c r="O32" s="163"/>
      <c r="P32" s="164"/>
      <c r="Q32" s="163"/>
      <c r="R32" s="163"/>
      <c r="S32" s="163"/>
      <c r="T32" s="165"/>
      <c r="U32" s="166"/>
    </row>
    <row r="33" spans="1:21" s="48" customFormat="1" ht="43.5" customHeight="1" x14ac:dyDescent="0.3">
      <c r="A33" s="631" t="s">
        <v>42</v>
      </c>
      <c r="B33" s="410" t="s">
        <v>16</v>
      </c>
      <c r="C33" s="410"/>
      <c r="D33" s="43" t="s">
        <v>33</v>
      </c>
      <c r="E33" s="43" t="s">
        <v>14</v>
      </c>
      <c r="F33" s="44"/>
      <c r="G33" s="410" t="s">
        <v>16</v>
      </c>
      <c r="H33" s="410"/>
      <c r="I33" s="43" t="s">
        <v>33</v>
      </c>
      <c r="J33" s="43" t="s">
        <v>14</v>
      </c>
      <c r="K33" s="44"/>
      <c r="L33" s="410" t="s">
        <v>16</v>
      </c>
      <c r="M33" s="410"/>
      <c r="N33" s="43" t="s">
        <v>33</v>
      </c>
      <c r="O33" s="43" t="s">
        <v>14</v>
      </c>
      <c r="P33" s="44"/>
      <c r="Q33" s="410" t="s">
        <v>53</v>
      </c>
      <c r="R33" s="410"/>
      <c r="S33" s="43" t="s">
        <v>33</v>
      </c>
      <c r="T33" s="43" t="s">
        <v>14</v>
      </c>
      <c r="U33" s="167"/>
    </row>
    <row r="34" spans="1:21" s="48" customFormat="1" ht="26.25" customHeight="1" x14ac:dyDescent="0.3">
      <c r="A34" s="398"/>
      <c r="B34" s="419" t="s">
        <v>312</v>
      </c>
      <c r="C34" s="420"/>
      <c r="D34" s="122" t="s">
        <v>313</v>
      </c>
      <c r="E34" s="286">
        <v>0.14710000000000001</v>
      </c>
      <c r="F34" s="168"/>
      <c r="G34" s="419" t="s">
        <v>312</v>
      </c>
      <c r="H34" s="420"/>
      <c r="I34" s="122" t="s">
        <v>313</v>
      </c>
      <c r="J34" s="286">
        <v>6.1600000000000002E-2</v>
      </c>
      <c r="K34" s="168"/>
      <c r="L34" s="419" t="s">
        <v>218</v>
      </c>
      <c r="M34" s="420"/>
      <c r="N34" s="122" t="s">
        <v>210</v>
      </c>
      <c r="O34" s="286">
        <v>7.8200000000000006E-2</v>
      </c>
      <c r="P34" s="168"/>
      <c r="Q34" s="495" t="s">
        <v>312</v>
      </c>
      <c r="R34" s="496"/>
      <c r="S34" s="122" t="s">
        <v>313</v>
      </c>
      <c r="T34" s="286">
        <v>9.6699999999999994E-2</v>
      </c>
      <c r="U34" s="169"/>
    </row>
    <row r="35" spans="1:21" s="48" customFormat="1" ht="26.25" customHeight="1" x14ac:dyDescent="0.3">
      <c r="A35" s="398"/>
      <c r="B35" s="495" t="s">
        <v>314</v>
      </c>
      <c r="C35" s="496"/>
      <c r="D35" s="122" t="s">
        <v>315</v>
      </c>
      <c r="E35" s="286">
        <v>4.7600000000000003E-2</v>
      </c>
      <c r="F35" s="168"/>
      <c r="G35" s="495" t="s">
        <v>67</v>
      </c>
      <c r="H35" s="496"/>
      <c r="I35" s="122" t="s">
        <v>315</v>
      </c>
      <c r="J35" s="286">
        <v>5.9900000000000002E-2</v>
      </c>
      <c r="K35" s="168"/>
      <c r="L35" s="495" t="s">
        <v>67</v>
      </c>
      <c r="M35" s="496"/>
      <c r="N35" s="122" t="s">
        <v>315</v>
      </c>
      <c r="O35" s="286">
        <v>5.7099999999999998E-2</v>
      </c>
      <c r="P35" s="168"/>
      <c r="Q35" s="419" t="s">
        <v>332</v>
      </c>
      <c r="R35" s="420"/>
      <c r="S35" s="122" t="s">
        <v>315</v>
      </c>
      <c r="T35" s="286">
        <v>8.1500000000000003E-2</v>
      </c>
      <c r="U35" s="169"/>
    </row>
    <row r="36" spans="1:21" s="48" customFormat="1" ht="26.25" customHeight="1" x14ac:dyDescent="0.3">
      <c r="A36" s="398"/>
      <c r="B36" s="495" t="s">
        <v>316</v>
      </c>
      <c r="C36" s="496"/>
      <c r="D36" s="122" t="s">
        <v>315</v>
      </c>
      <c r="E36" s="286">
        <v>3.85E-2</v>
      </c>
      <c r="F36" s="168"/>
      <c r="G36" s="495" t="s">
        <v>73</v>
      </c>
      <c r="H36" s="496"/>
      <c r="I36" s="122" t="s">
        <v>315</v>
      </c>
      <c r="J36" s="286">
        <v>5.9900000000000002E-2</v>
      </c>
      <c r="K36" s="168"/>
      <c r="L36" s="495" t="s">
        <v>69</v>
      </c>
      <c r="M36" s="496"/>
      <c r="N36" s="122" t="s">
        <v>315</v>
      </c>
      <c r="O36" s="286">
        <v>4.2900000000000001E-2</v>
      </c>
      <c r="P36" s="168"/>
      <c r="Q36" s="419" t="s">
        <v>333</v>
      </c>
      <c r="R36" s="420"/>
      <c r="S36" s="122" t="s">
        <v>210</v>
      </c>
      <c r="T36" s="286">
        <v>6.13E-2</v>
      </c>
      <c r="U36" s="169"/>
    </row>
    <row r="37" spans="1:21" s="48" customFormat="1" ht="26.25" customHeight="1" x14ac:dyDescent="0.3">
      <c r="A37" s="398"/>
      <c r="B37" s="495" t="s">
        <v>317</v>
      </c>
      <c r="C37" s="496"/>
      <c r="D37" s="122" t="s">
        <v>248</v>
      </c>
      <c r="E37" s="286">
        <v>3.7199999999999997E-2</v>
      </c>
      <c r="F37" s="168"/>
      <c r="G37" s="495" t="s">
        <v>70</v>
      </c>
      <c r="H37" s="496"/>
      <c r="I37" s="122" t="s">
        <v>315</v>
      </c>
      <c r="J37" s="286">
        <v>5.3400000000000003E-2</v>
      </c>
      <c r="K37" s="168"/>
      <c r="L37" s="495" t="s">
        <v>70</v>
      </c>
      <c r="M37" s="496"/>
      <c r="N37" s="122" t="s">
        <v>315</v>
      </c>
      <c r="O37" s="286">
        <v>3.6400000000000002E-2</v>
      </c>
      <c r="P37" s="168"/>
      <c r="Q37" s="495" t="s">
        <v>334</v>
      </c>
      <c r="R37" s="496"/>
      <c r="S37" s="122" t="s">
        <v>208</v>
      </c>
      <c r="T37" s="286">
        <v>5.8400000000000001E-2</v>
      </c>
      <c r="U37" s="169"/>
    </row>
    <row r="38" spans="1:21" s="48" customFormat="1" ht="26.25" customHeight="1" x14ac:dyDescent="0.3">
      <c r="A38" s="398"/>
      <c r="B38" s="495" t="s">
        <v>317</v>
      </c>
      <c r="C38" s="496"/>
      <c r="D38" s="122" t="s">
        <v>248</v>
      </c>
      <c r="E38" s="286">
        <v>3.6799999999999999E-2</v>
      </c>
      <c r="F38" s="168"/>
      <c r="G38" s="495" t="s">
        <v>69</v>
      </c>
      <c r="H38" s="496"/>
      <c r="I38" s="122" t="s">
        <v>315</v>
      </c>
      <c r="J38" s="286">
        <v>5.1499999999999997E-2</v>
      </c>
      <c r="K38" s="168"/>
      <c r="L38" s="495" t="s">
        <v>220</v>
      </c>
      <c r="M38" s="496"/>
      <c r="N38" s="122" t="s">
        <v>208</v>
      </c>
      <c r="O38" s="286">
        <v>2.8400000000000002E-2</v>
      </c>
      <c r="P38" s="168"/>
      <c r="Q38" s="495" t="s">
        <v>77</v>
      </c>
      <c r="R38" s="496"/>
      <c r="S38" s="122" t="s">
        <v>315</v>
      </c>
      <c r="T38" s="286">
        <v>4.2500000000000003E-2</v>
      </c>
      <c r="U38" s="169"/>
    </row>
    <row r="39" spans="1:21" s="48" customFormat="1" ht="26.25" customHeight="1" x14ac:dyDescent="0.3">
      <c r="A39" s="398"/>
      <c r="B39" s="495" t="s">
        <v>177</v>
      </c>
      <c r="C39" s="496"/>
      <c r="D39" s="122" t="s">
        <v>315</v>
      </c>
      <c r="E39" s="286">
        <v>3.1800000000000002E-2</v>
      </c>
      <c r="F39" s="168"/>
      <c r="G39" s="495" t="s">
        <v>323</v>
      </c>
      <c r="H39" s="496"/>
      <c r="I39" s="122" t="s">
        <v>208</v>
      </c>
      <c r="J39" s="286">
        <v>3.7699999999999997E-2</v>
      </c>
      <c r="K39" s="168"/>
      <c r="L39" s="495" t="s">
        <v>73</v>
      </c>
      <c r="M39" s="496"/>
      <c r="N39" s="122" t="s">
        <v>315</v>
      </c>
      <c r="O39" s="286">
        <v>2.64E-2</v>
      </c>
      <c r="P39" s="168"/>
      <c r="Q39" s="495" t="s">
        <v>67</v>
      </c>
      <c r="R39" s="496"/>
      <c r="S39" s="122" t="s">
        <v>315</v>
      </c>
      <c r="T39" s="286">
        <v>3.95E-2</v>
      </c>
      <c r="U39" s="169"/>
    </row>
    <row r="40" spans="1:21" s="48" customFormat="1" ht="26.25" customHeight="1" x14ac:dyDescent="0.3">
      <c r="A40" s="398"/>
      <c r="B40" s="495" t="s">
        <v>318</v>
      </c>
      <c r="C40" s="496"/>
      <c r="D40" s="122" t="s">
        <v>315</v>
      </c>
      <c r="E40" s="286">
        <v>3.1E-2</v>
      </c>
      <c r="F40" s="168"/>
      <c r="G40" s="495" t="s">
        <v>324</v>
      </c>
      <c r="H40" s="496"/>
      <c r="I40" s="122" t="s">
        <v>208</v>
      </c>
      <c r="J40" s="286">
        <v>3.7400000000000003E-2</v>
      </c>
      <c r="K40" s="168"/>
      <c r="L40" s="495" t="s">
        <v>72</v>
      </c>
      <c r="M40" s="496"/>
      <c r="N40" s="122" t="s">
        <v>315</v>
      </c>
      <c r="O40" s="286">
        <v>2.5700000000000001E-2</v>
      </c>
      <c r="P40" s="168"/>
      <c r="Q40" s="495" t="s">
        <v>70</v>
      </c>
      <c r="R40" s="496"/>
      <c r="S40" s="122" t="s">
        <v>315</v>
      </c>
      <c r="T40" s="286">
        <v>2.9899999999999999E-2</v>
      </c>
      <c r="U40" s="169"/>
    </row>
    <row r="41" spans="1:21" s="48" customFormat="1" ht="26.25" customHeight="1" x14ac:dyDescent="0.3">
      <c r="A41" s="398"/>
      <c r="B41" s="495" t="s">
        <v>206</v>
      </c>
      <c r="C41" s="496"/>
      <c r="D41" s="122" t="s">
        <v>315</v>
      </c>
      <c r="E41" s="286">
        <v>3.0200000000000001E-2</v>
      </c>
      <c r="F41" s="168"/>
      <c r="G41" s="495" t="s">
        <v>325</v>
      </c>
      <c r="H41" s="496"/>
      <c r="I41" s="122" t="s">
        <v>210</v>
      </c>
      <c r="J41" s="286">
        <v>3.0599999999999999E-2</v>
      </c>
      <c r="K41" s="168"/>
      <c r="L41" s="495" t="s">
        <v>79</v>
      </c>
      <c r="M41" s="496"/>
      <c r="N41" s="122" t="s">
        <v>315</v>
      </c>
      <c r="O41" s="286">
        <v>2.47E-2</v>
      </c>
      <c r="P41" s="168"/>
      <c r="Q41" s="495" t="s">
        <v>72</v>
      </c>
      <c r="R41" s="496"/>
      <c r="S41" s="122" t="s">
        <v>315</v>
      </c>
      <c r="T41" s="286">
        <v>2.9700000000000001E-2</v>
      </c>
      <c r="U41" s="169"/>
    </row>
    <row r="42" spans="1:21" s="48" customFormat="1" ht="26.25" customHeight="1" x14ac:dyDescent="0.3">
      <c r="A42" s="398"/>
      <c r="B42" s="495" t="s">
        <v>319</v>
      </c>
      <c r="C42" s="496"/>
      <c r="D42" s="122" t="s">
        <v>315</v>
      </c>
      <c r="E42" s="286">
        <v>2.69E-2</v>
      </c>
      <c r="F42" s="168"/>
      <c r="G42" s="495" t="s">
        <v>218</v>
      </c>
      <c r="H42" s="496"/>
      <c r="I42" s="122" t="s">
        <v>210</v>
      </c>
      <c r="J42" s="286">
        <v>2.92E-2</v>
      </c>
      <c r="K42" s="168"/>
      <c r="L42" s="495" t="s">
        <v>122</v>
      </c>
      <c r="M42" s="496"/>
      <c r="N42" s="122" t="s">
        <v>315</v>
      </c>
      <c r="O42" s="286">
        <v>2.3599999999999999E-2</v>
      </c>
      <c r="P42" s="168"/>
      <c r="Q42" s="495" t="s">
        <v>73</v>
      </c>
      <c r="R42" s="496"/>
      <c r="S42" s="122" t="s">
        <v>315</v>
      </c>
      <c r="T42" s="286">
        <v>2.86E-2</v>
      </c>
      <c r="U42" s="169"/>
    </row>
    <row r="43" spans="1:21" s="48" customFormat="1" ht="26.25" customHeight="1" x14ac:dyDescent="0.3">
      <c r="A43" s="398"/>
      <c r="B43" s="495" t="s">
        <v>317</v>
      </c>
      <c r="C43" s="496"/>
      <c r="D43" s="122" t="s">
        <v>248</v>
      </c>
      <c r="E43" s="286">
        <v>2.63E-2</v>
      </c>
      <c r="F43" s="168"/>
      <c r="G43" s="495" t="s">
        <v>79</v>
      </c>
      <c r="H43" s="496"/>
      <c r="I43" s="122" t="s">
        <v>315</v>
      </c>
      <c r="J43" s="286">
        <v>2.8299999999999999E-2</v>
      </c>
      <c r="K43" s="168"/>
      <c r="L43" s="495" t="s">
        <v>75</v>
      </c>
      <c r="M43" s="496"/>
      <c r="N43" s="122" t="s">
        <v>315</v>
      </c>
      <c r="O43" s="286">
        <v>2.2100000000000002E-2</v>
      </c>
      <c r="P43" s="168"/>
      <c r="Q43" s="495" t="s">
        <v>317</v>
      </c>
      <c r="R43" s="496"/>
      <c r="S43" s="122" t="s">
        <v>248</v>
      </c>
      <c r="T43" s="286">
        <v>2.8500000000000001E-2</v>
      </c>
      <c r="U43" s="169"/>
    </row>
    <row r="44" spans="1:21" s="48" customFormat="1" x14ac:dyDescent="0.3">
      <c r="A44" s="28"/>
      <c r="B44" s="410" t="s">
        <v>6</v>
      </c>
      <c r="C44" s="410"/>
      <c r="D44" s="410"/>
      <c r="E44" s="288">
        <v>0.45340000000000003</v>
      </c>
      <c r="F44" s="170"/>
      <c r="G44" s="410" t="s">
        <v>6</v>
      </c>
      <c r="H44" s="410"/>
      <c r="I44" s="410"/>
      <c r="J44" s="288">
        <v>0.44950000000000001</v>
      </c>
      <c r="K44" s="170"/>
      <c r="L44" s="410" t="s">
        <v>6</v>
      </c>
      <c r="M44" s="410"/>
      <c r="N44" s="410"/>
      <c r="O44" s="288">
        <v>0.36549999999999999</v>
      </c>
      <c r="P44" s="170"/>
      <c r="Q44" s="497" t="s">
        <v>6</v>
      </c>
      <c r="R44" s="497"/>
      <c r="S44" s="497"/>
      <c r="T44" s="288">
        <v>0.49659999999999999</v>
      </c>
      <c r="U44" s="171"/>
    </row>
    <row r="45" spans="1:21" s="3" customFormat="1" ht="29.25" customHeight="1" x14ac:dyDescent="0.3">
      <c r="A45" s="16"/>
      <c r="B45" s="489" t="s">
        <v>41</v>
      </c>
      <c r="C45" s="489"/>
      <c r="D45" s="489"/>
      <c r="E45" s="489"/>
      <c r="F45" s="6"/>
      <c r="G45" s="460"/>
      <c r="H45" s="490"/>
      <c r="I45" s="490"/>
      <c r="J45" s="491"/>
      <c r="K45" s="6"/>
      <c r="L45" s="403" t="s">
        <v>43</v>
      </c>
      <c r="M45" s="403"/>
      <c r="N45" s="403"/>
      <c r="O45" s="403"/>
      <c r="P45" s="6"/>
      <c r="Q45" s="492" t="s">
        <v>44</v>
      </c>
      <c r="R45" s="493"/>
      <c r="S45" s="493"/>
      <c r="T45" s="494"/>
      <c r="U45" s="147"/>
    </row>
    <row r="46" spans="1:21" s="277" customFormat="1" x14ac:dyDescent="0.3">
      <c r="A46" s="275" t="s">
        <v>39</v>
      </c>
      <c r="B46" s="423">
        <v>939.25</v>
      </c>
      <c r="C46" s="423"/>
      <c r="D46" s="423"/>
      <c r="E46" s="423"/>
      <c r="F46" s="276"/>
      <c r="G46" s="423">
        <v>675.93</v>
      </c>
      <c r="H46" s="423"/>
      <c r="I46" s="423"/>
      <c r="J46" s="423"/>
      <c r="K46" s="276"/>
      <c r="L46" s="423">
        <v>378.85</v>
      </c>
      <c r="M46" s="423"/>
      <c r="N46" s="423"/>
      <c r="O46" s="423"/>
      <c r="P46" s="276"/>
      <c r="Q46" s="423">
        <v>171.05</v>
      </c>
      <c r="R46" s="423"/>
      <c r="S46" s="423"/>
      <c r="T46" s="423"/>
      <c r="U46" s="172"/>
    </row>
    <row r="47" spans="1:21" x14ac:dyDescent="0.3">
      <c r="A47" s="39"/>
      <c r="B47" s="404"/>
      <c r="C47" s="404"/>
      <c r="D47" s="404"/>
      <c r="E47" s="404"/>
      <c r="F47" s="6"/>
      <c r="G47" s="404"/>
      <c r="H47" s="404"/>
      <c r="I47" s="404"/>
      <c r="J47" s="404"/>
      <c r="K47" s="6"/>
      <c r="L47" s="404"/>
      <c r="M47" s="404"/>
      <c r="N47" s="404"/>
      <c r="O47" s="404"/>
      <c r="P47" s="6"/>
      <c r="Q47" s="404"/>
      <c r="R47" s="404"/>
      <c r="S47" s="404"/>
      <c r="T47" s="404"/>
      <c r="U47" s="147"/>
    </row>
    <row r="48" spans="1:21" x14ac:dyDescent="0.3">
      <c r="A48" s="61" t="s">
        <v>40</v>
      </c>
      <c r="B48" s="395"/>
      <c r="C48" s="395"/>
      <c r="D48" s="395"/>
      <c r="E48" s="395"/>
      <c r="F48" s="4"/>
      <c r="G48" s="395"/>
      <c r="H48" s="395"/>
      <c r="I48" s="395"/>
      <c r="J48" s="395"/>
      <c r="K48" s="4"/>
      <c r="L48" s="395"/>
      <c r="M48" s="395"/>
      <c r="N48" s="395"/>
      <c r="O48" s="395"/>
      <c r="P48" s="4"/>
      <c r="Q48" s="395"/>
      <c r="R48" s="395"/>
      <c r="S48" s="395"/>
      <c r="T48" s="395"/>
      <c r="U48" s="147"/>
    </row>
    <row r="49" spans="1:65" s="40" customFormat="1" x14ac:dyDescent="0.3">
      <c r="A49" s="293" t="s">
        <v>29</v>
      </c>
      <c r="B49" s="486">
        <v>1.09E-2</v>
      </c>
      <c r="C49" s="486"/>
      <c r="D49" s="486"/>
      <c r="E49" s="486"/>
      <c r="F49" s="294"/>
      <c r="G49" s="486">
        <v>2.3300000000000001E-2</v>
      </c>
      <c r="H49" s="486"/>
      <c r="I49" s="486"/>
      <c r="J49" s="486"/>
      <c r="K49" s="294"/>
      <c r="L49" s="486">
        <v>2.3900000000000001E-2</v>
      </c>
      <c r="M49" s="486"/>
      <c r="N49" s="486"/>
      <c r="O49" s="486"/>
      <c r="P49" s="294"/>
      <c r="Q49" s="486">
        <v>2.4899999999999999E-2</v>
      </c>
      <c r="R49" s="486"/>
      <c r="S49" s="486"/>
      <c r="T49" s="486"/>
      <c r="U49" s="173"/>
    </row>
    <row r="50" spans="1:65" s="40" customFormat="1" x14ac:dyDescent="0.3">
      <c r="A50" s="301" t="s">
        <v>7</v>
      </c>
      <c r="B50" s="487">
        <v>4.0000000000000001E-3</v>
      </c>
      <c r="C50" s="487"/>
      <c r="D50" s="487"/>
      <c r="E50" s="487"/>
      <c r="F50" s="63"/>
      <c r="G50" s="487">
        <v>9.7999999999999997E-3</v>
      </c>
      <c r="H50" s="487"/>
      <c r="I50" s="487"/>
      <c r="J50" s="487"/>
      <c r="K50" s="63"/>
      <c r="L50" s="487">
        <v>8.3999999999999995E-3</v>
      </c>
      <c r="M50" s="487"/>
      <c r="N50" s="487"/>
      <c r="O50" s="487"/>
      <c r="P50" s="63"/>
      <c r="Q50" s="487">
        <v>6.6E-3</v>
      </c>
      <c r="R50" s="487"/>
      <c r="S50" s="487"/>
      <c r="T50" s="487"/>
      <c r="U50" s="174"/>
    </row>
    <row r="51" spans="1:65" s="68" customFormat="1" ht="280.5" customHeight="1" x14ac:dyDescent="0.3">
      <c r="A51" s="65" t="s">
        <v>49</v>
      </c>
      <c r="B51" s="439" t="s">
        <v>58</v>
      </c>
      <c r="C51" s="439"/>
      <c r="D51" s="439"/>
      <c r="E51" s="439"/>
      <c r="F51" s="66"/>
      <c r="G51" s="439" t="s">
        <v>58</v>
      </c>
      <c r="H51" s="439"/>
      <c r="I51" s="439"/>
      <c r="J51" s="439"/>
      <c r="K51" s="66"/>
      <c r="L51" s="439" t="s">
        <v>58</v>
      </c>
      <c r="M51" s="439"/>
      <c r="N51" s="439"/>
      <c r="O51" s="439"/>
      <c r="P51" s="66"/>
      <c r="Q51" s="439" t="s">
        <v>58</v>
      </c>
      <c r="R51" s="439"/>
      <c r="S51" s="439"/>
      <c r="T51" s="439"/>
      <c r="U51" s="66"/>
    </row>
    <row r="52" spans="1:65" s="106" customFormat="1" x14ac:dyDescent="0.3">
      <c r="A52" s="69" t="s">
        <v>46</v>
      </c>
      <c r="B52" s="175"/>
      <c r="C52" s="175"/>
      <c r="D52" s="175"/>
      <c r="E52" s="175"/>
      <c r="F52" s="75"/>
      <c r="G52" s="175"/>
      <c r="H52" s="175"/>
      <c r="I52" s="175"/>
      <c r="J52" s="175"/>
      <c r="K52" s="75"/>
      <c r="L52" s="175"/>
      <c r="M52" s="175"/>
      <c r="N52" s="175"/>
      <c r="O52" s="175"/>
      <c r="P52" s="75"/>
      <c r="Q52" s="175"/>
      <c r="R52" s="175"/>
      <c r="S52" s="175"/>
      <c r="T52" s="175"/>
      <c r="U52" s="176"/>
    </row>
    <row r="53" spans="1:65" s="178" customFormat="1" ht="172.5" customHeight="1" x14ac:dyDescent="0.3">
      <c r="A53" s="76" t="s">
        <v>45</v>
      </c>
      <c r="B53" s="488"/>
      <c r="C53" s="488"/>
      <c r="D53" s="488"/>
      <c r="E53" s="488"/>
      <c r="F53" s="78"/>
      <c r="G53" s="488"/>
      <c r="H53" s="488"/>
      <c r="I53" s="488"/>
      <c r="J53" s="488"/>
      <c r="K53" s="177"/>
      <c r="L53" s="488"/>
      <c r="M53" s="488"/>
      <c r="N53" s="488"/>
      <c r="O53" s="488"/>
      <c r="P53" s="177"/>
      <c r="Q53" s="488"/>
      <c r="R53" s="488"/>
      <c r="S53" s="488"/>
      <c r="T53" s="488"/>
      <c r="U53" s="177"/>
    </row>
    <row r="54" spans="1:65" s="179" customFormat="1" x14ac:dyDescent="0.3">
      <c r="A54" s="346"/>
      <c r="B54" s="347"/>
      <c r="C54" s="347"/>
      <c r="D54" s="347"/>
      <c r="E54" s="347"/>
      <c r="F54" s="348"/>
      <c r="G54" s="347"/>
      <c r="H54" s="347"/>
      <c r="I54" s="347"/>
      <c r="J54" s="347"/>
      <c r="K54" s="348"/>
      <c r="L54" s="347"/>
      <c r="M54" s="347"/>
      <c r="N54" s="347"/>
      <c r="O54" s="347"/>
      <c r="P54" s="348"/>
      <c r="Q54" s="347"/>
      <c r="R54" s="347"/>
      <c r="S54" s="347"/>
      <c r="T54" s="347"/>
      <c r="U54" s="348"/>
    </row>
    <row r="55" spans="1:65" x14ac:dyDescent="0.3">
      <c r="A55" s="91" t="s">
        <v>8</v>
      </c>
      <c r="V55" s="88"/>
      <c r="W55" s="88"/>
      <c r="X55" s="88"/>
      <c r="Y55" s="88"/>
      <c r="Z55" s="88"/>
      <c r="AA55" s="88"/>
      <c r="AB55" s="88"/>
      <c r="AC55" s="88"/>
      <c r="AD55" s="88"/>
      <c r="AE55" s="88"/>
      <c r="AF55" s="88"/>
      <c r="AG55" s="88"/>
      <c r="AH55" s="89"/>
      <c r="AI55" s="89"/>
      <c r="AJ55" s="89"/>
      <c r="AK55" s="88"/>
      <c r="AL55" s="88"/>
      <c r="AM55" s="88"/>
      <c r="AN55" s="88"/>
      <c r="AO55" s="88"/>
      <c r="AP55" s="88"/>
      <c r="AQ55" s="88"/>
      <c r="AR55" s="88"/>
      <c r="AS55" s="88"/>
      <c r="AT55" s="88"/>
      <c r="AU55" s="88"/>
      <c r="AV55" s="88"/>
      <c r="AW55" s="88"/>
      <c r="AX55" s="88"/>
      <c r="AY55" s="88"/>
      <c r="AZ55" s="90"/>
      <c r="BA55" s="90"/>
      <c r="BB55" s="90"/>
      <c r="BC55" s="90"/>
      <c r="BD55" s="88"/>
      <c r="BE55" s="88"/>
      <c r="BF55" s="88"/>
      <c r="BG55" s="88"/>
      <c r="BH55" s="88"/>
      <c r="BJ55" s="92"/>
      <c r="BK55" s="92"/>
      <c r="BL55" s="92"/>
      <c r="BM55" s="92"/>
    </row>
    <row r="56" spans="1:65" ht="15.6" x14ac:dyDescent="0.3">
      <c r="A56" s="88" t="s">
        <v>50</v>
      </c>
      <c r="V56" s="88"/>
      <c r="W56" s="88"/>
      <c r="X56" s="88"/>
      <c r="Y56" s="88"/>
      <c r="Z56" s="88"/>
      <c r="AA56" s="88"/>
      <c r="AB56" s="88"/>
      <c r="AC56" s="88"/>
      <c r="AD56" s="88"/>
      <c r="AE56" s="88"/>
      <c r="AF56" s="88"/>
      <c r="AG56" s="88"/>
      <c r="AH56" s="89"/>
      <c r="AI56" s="89"/>
      <c r="AJ56" s="89"/>
      <c r="AK56" s="88"/>
      <c r="AL56" s="88"/>
      <c r="AM56" s="88"/>
      <c r="AN56" s="88"/>
      <c r="AO56" s="88"/>
      <c r="AP56" s="88"/>
      <c r="AQ56" s="88"/>
      <c r="AR56" s="88"/>
      <c r="AS56" s="88"/>
      <c r="AT56" s="88"/>
      <c r="AU56" s="88"/>
      <c r="AV56" s="88"/>
      <c r="AW56" s="88"/>
      <c r="AX56" s="88"/>
      <c r="AY56" s="88"/>
      <c r="AZ56" s="90"/>
      <c r="BA56" s="90"/>
      <c r="BB56" s="90"/>
      <c r="BC56" s="90"/>
      <c r="BD56" s="88"/>
      <c r="BE56" s="88"/>
      <c r="BF56" s="88"/>
      <c r="BG56" s="88"/>
      <c r="BH56" s="88"/>
      <c r="BJ56" s="92"/>
      <c r="BK56" s="92"/>
      <c r="BL56" s="92"/>
      <c r="BM56" s="92"/>
    </row>
    <row r="57" spans="1:65" ht="36" customHeight="1" x14ac:dyDescent="0.3">
      <c r="A57" s="442" t="s">
        <v>51</v>
      </c>
      <c r="B57" s="442"/>
      <c r="C57" s="442"/>
      <c r="D57" s="442"/>
      <c r="E57" s="442"/>
      <c r="F57" s="442"/>
      <c r="G57" s="442"/>
      <c r="H57" s="442"/>
      <c r="I57" s="442"/>
      <c r="J57" s="442"/>
      <c r="K57" s="442"/>
      <c r="L57" s="442"/>
      <c r="V57" s="88"/>
      <c r="W57" s="88"/>
      <c r="X57" s="88"/>
      <c r="Y57" s="88"/>
      <c r="Z57" s="88"/>
      <c r="AA57" s="88"/>
      <c r="AB57" s="88"/>
      <c r="AC57" s="88"/>
      <c r="AD57" s="88"/>
      <c r="AE57" s="88"/>
      <c r="AF57" s="88"/>
      <c r="AG57" s="88"/>
      <c r="AH57" s="89"/>
      <c r="AI57" s="89"/>
      <c r="AJ57" s="89"/>
      <c r="AK57" s="88"/>
      <c r="AL57" s="88"/>
      <c r="AM57" s="88"/>
      <c r="AN57" s="88"/>
      <c r="AO57" s="88"/>
      <c r="AP57" s="88"/>
      <c r="AQ57" s="88"/>
      <c r="AR57" s="88"/>
      <c r="AS57" s="88"/>
      <c r="AT57" s="88"/>
      <c r="AU57" s="88"/>
      <c r="AV57" s="88"/>
      <c r="AW57" s="88"/>
      <c r="AX57" s="88"/>
      <c r="AY57" s="88"/>
      <c r="AZ57" s="90"/>
      <c r="BA57" s="90"/>
      <c r="BB57" s="90"/>
      <c r="BC57" s="90"/>
      <c r="BD57" s="88"/>
      <c r="BE57" s="88"/>
      <c r="BF57" s="88"/>
      <c r="BG57" s="88"/>
      <c r="BH57" s="88"/>
      <c r="BJ57" s="92"/>
      <c r="BK57" s="92"/>
      <c r="BL57" s="92"/>
      <c r="BM57" s="92"/>
    </row>
    <row r="58" spans="1:65" x14ac:dyDescent="0.3">
      <c r="A58" s="88" t="s">
        <v>35</v>
      </c>
      <c r="V58" s="88"/>
      <c r="W58" s="88"/>
      <c r="X58" s="88"/>
      <c r="Y58" s="88"/>
      <c r="Z58" s="88"/>
      <c r="AA58" s="88"/>
      <c r="AB58" s="88"/>
      <c r="AC58" s="88"/>
      <c r="AD58" s="88"/>
      <c r="AE58" s="88"/>
      <c r="AF58" s="88"/>
      <c r="AG58" s="88"/>
      <c r="AH58" s="89"/>
      <c r="AI58" s="89"/>
      <c r="AJ58" s="89"/>
      <c r="AK58" s="88"/>
      <c r="AL58" s="88"/>
      <c r="AM58" s="88"/>
      <c r="AN58" s="88"/>
      <c r="AO58" s="88"/>
      <c r="AP58" s="88"/>
      <c r="AQ58" s="88"/>
      <c r="AR58" s="88"/>
      <c r="AS58" s="88"/>
      <c r="AT58" s="88"/>
      <c r="AU58" s="88"/>
      <c r="AV58" s="88"/>
      <c r="AW58" s="88"/>
      <c r="AX58" s="88"/>
      <c r="AY58" s="88"/>
      <c r="AZ58" s="90"/>
      <c r="BA58" s="90"/>
      <c r="BB58" s="90"/>
      <c r="BC58" s="90"/>
      <c r="BD58" s="88"/>
      <c r="BE58" s="88"/>
      <c r="BF58" s="88"/>
      <c r="BG58" s="88"/>
      <c r="BH58" s="88"/>
      <c r="BJ58" s="92"/>
      <c r="BK58" s="92"/>
      <c r="BL58" s="92"/>
      <c r="BM58" s="92"/>
    </row>
    <row r="59" spans="1:65" x14ac:dyDescent="0.3">
      <c r="A59" s="88" t="s">
        <v>371</v>
      </c>
      <c r="V59" s="88"/>
      <c r="W59" s="88"/>
      <c r="X59" s="88"/>
      <c r="Y59" s="88"/>
      <c r="Z59" s="88"/>
      <c r="AA59" s="88"/>
      <c r="AB59" s="88"/>
      <c r="AC59" s="88"/>
      <c r="AD59" s="88"/>
      <c r="AE59" s="88"/>
      <c r="AF59" s="88"/>
      <c r="AG59" s="88"/>
      <c r="AH59" s="89"/>
      <c r="AI59" s="89"/>
      <c r="AJ59" s="89"/>
      <c r="AK59" s="88"/>
      <c r="AL59" s="88"/>
      <c r="AM59" s="88"/>
      <c r="AN59" s="88"/>
      <c r="AO59" s="88"/>
      <c r="AP59" s="88"/>
      <c r="AQ59" s="88"/>
      <c r="AR59" s="88"/>
      <c r="AS59" s="88"/>
      <c r="AT59" s="88"/>
      <c r="AU59" s="88"/>
      <c r="AV59" s="88"/>
      <c r="AW59" s="88"/>
      <c r="AX59" s="88"/>
      <c r="AY59" s="88"/>
      <c r="AZ59" s="90"/>
      <c r="BA59" s="90"/>
      <c r="BB59" s="90"/>
      <c r="BC59" s="90"/>
      <c r="BD59" s="88"/>
      <c r="BE59" s="88"/>
      <c r="BF59" s="88"/>
      <c r="BG59" s="88"/>
      <c r="BH59" s="88"/>
      <c r="BJ59" s="88"/>
      <c r="BK59" s="88"/>
      <c r="BL59" s="88"/>
      <c r="BM59" s="88"/>
    </row>
    <row r="60" spans="1:65" x14ac:dyDescent="0.3">
      <c r="A60" s="88" t="s">
        <v>372</v>
      </c>
      <c r="V60" s="88"/>
      <c r="W60" s="88"/>
      <c r="X60" s="88"/>
      <c r="Y60" s="88"/>
      <c r="Z60" s="88"/>
      <c r="AA60" s="88"/>
      <c r="AB60" s="88"/>
      <c r="AC60" s="88"/>
      <c r="AD60" s="88"/>
      <c r="AE60" s="88"/>
      <c r="AF60" s="88"/>
      <c r="AG60" s="88"/>
      <c r="AH60" s="89"/>
      <c r="AI60" s="89"/>
      <c r="AJ60" s="89"/>
      <c r="AK60" s="88"/>
      <c r="AL60" s="88"/>
      <c r="AM60" s="88"/>
      <c r="AN60" s="88"/>
      <c r="AO60" s="88"/>
      <c r="AP60" s="88"/>
      <c r="AQ60" s="88"/>
      <c r="AR60" s="88"/>
      <c r="AS60" s="88"/>
      <c r="AT60" s="88"/>
      <c r="AU60" s="88"/>
      <c r="AV60" s="88"/>
      <c r="AW60" s="88"/>
      <c r="AX60" s="88"/>
      <c r="AY60" s="88"/>
      <c r="AZ60" s="90"/>
      <c r="BA60" s="90"/>
      <c r="BB60" s="90"/>
      <c r="BC60" s="90"/>
      <c r="BD60" s="88"/>
      <c r="BE60" s="88"/>
      <c r="BF60" s="88"/>
      <c r="BG60" s="88"/>
      <c r="BH60" s="88"/>
      <c r="BJ60" s="88"/>
      <c r="BK60" s="88"/>
      <c r="BL60" s="88"/>
      <c r="BM60" s="88"/>
    </row>
    <row r="65" spans="2:6" x14ac:dyDescent="0.3">
      <c r="B65" s="181"/>
      <c r="C65" s="181"/>
      <c r="D65" s="182"/>
      <c r="E65" s="182"/>
      <c r="F65" s="182"/>
    </row>
  </sheetData>
  <mergeCells count="141">
    <mergeCell ref="B5:E5"/>
    <mergeCell ref="G5:J5"/>
    <mergeCell ref="L5:O5"/>
    <mergeCell ref="Q5:T5"/>
    <mergeCell ref="B6:E6"/>
    <mergeCell ref="G6:J6"/>
    <mergeCell ref="L6:O6"/>
    <mergeCell ref="Q6:T6"/>
    <mergeCell ref="A1:U1"/>
    <mergeCell ref="A2:U2"/>
    <mergeCell ref="A3:A4"/>
    <mergeCell ref="B3:E4"/>
    <mergeCell ref="G3:J4"/>
    <mergeCell ref="L3:O4"/>
    <mergeCell ref="Q3:T4"/>
    <mergeCell ref="B9:E9"/>
    <mergeCell ref="G9:J9"/>
    <mergeCell ref="L9:O9"/>
    <mergeCell ref="Q9:T9"/>
    <mergeCell ref="B10:E10"/>
    <mergeCell ref="G10:J10"/>
    <mergeCell ref="L10:O10"/>
    <mergeCell ref="Q10:T10"/>
    <mergeCell ref="B7:E7"/>
    <mergeCell ref="Q7:T7"/>
    <mergeCell ref="B8:E8"/>
    <mergeCell ref="Q8:T8"/>
    <mergeCell ref="G7:J7"/>
    <mergeCell ref="G8:J8"/>
    <mergeCell ref="L7:O7"/>
    <mergeCell ref="L8:O8"/>
    <mergeCell ref="A12:A13"/>
    <mergeCell ref="A34:A43"/>
    <mergeCell ref="B34:C34"/>
    <mergeCell ref="G34:H34"/>
    <mergeCell ref="L34:M34"/>
    <mergeCell ref="Q34:R34"/>
    <mergeCell ref="B35:C35"/>
    <mergeCell ref="A15:A16"/>
    <mergeCell ref="B15:E15"/>
    <mergeCell ref="G15:J15"/>
    <mergeCell ref="L15:O15"/>
    <mergeCell ref="Q15:T15"/>
    <mergeCell ref="B24:E24"/>
    <mergeCell ref="G24:J24"/>
    <mergeCell ref="L24:O24"/>
    <mergeCell ref="Q24:T24"/>
    <mergeCell ref="G35:H35"/>
    <mergeCell ref="L35:M35"/>
    <mergeCell ref="Q35:R35"/>
    <mergeCell ref="B36:C36"/>
    <mergeCell ref="Q12:Q13"/>
    <mergeCell ref="R12:R13"/>
    <mergeCell ref="S12:T13"/>
    <mergeCell ref="S14:T14"/>
    <mergeCell ref="B33:C33"/>
    <mergeCell ref="G33:H33"/>
    <mergeCell ref="L33:M33"/>
    <mergeCell ref="Q33:R33"/>
    <mergeCell ref="B39:C39"/>
    <mergeCell ref="G39:H39"/>
    <mergeCell ref="L39:M39"/>
    <mergeCell ref="Q39:R39"/>
    <mergeCell ref="B11:E11"/>
    <mergeCell ref="G11:J11"/>
    <mergeCell ref="L11:O11"/>
    <mergeCell ref="Q11:T11"/>
    <mergeCell ref="B12:E13"/>
    <mergeCell ref="B14:E14"/>
    <mergeCell ref="G12:H13"/>
    <mergeCell ref="G14:H14"/>
    <mergeCell ref="I12:J13"/>
    <mergeCell ref="I14:J14"/>
    <mergeCell ref="L12:L13"/>
    <mergeCell ref="M12:M13"/>
    <mergeCell ref="N12:O13"/>
    <mergeCell ref="N14:O14"/>
    <mergeCell ref="B37:C37"/>
    <mergeCell ref="G37:H37"/>
    <mergeCell ref="L37:M37"/>
    <mergeCell ref="Q37:R37"/>
    <mergeCell ref="B38:C38"/>
    <mergeCell ref="G38:H38"/>
    <mergeCell ref="L38:M38"/>
    <mergeCell ref="Q38:R38"/>
    <mergeCell ref="G36:H36"/>
    <mergeCell ref="L36:M36"/>
    <mergeCell ref="Q36:R36"/>
    <mergeCell ref="B41:C41"/>
    <mergeCell ref="G41:H41"/>
    <mergeCell ref="L41:M41"/>
    <mergeCell ref="Q41:R41"/>
    <mergeCell ref="B42:C42"/>
    <mergeCell ref="G42:H42"/>
    <mergeCell ref="L42:M42"/>
    <mergeCell ref="Q42:R42"/>
    <mergeCell ref="B40:C40"/>
    <mergeCell ref="G40:H40"/>
    <mergeCell ref="L40:M40"/>
    <mergeCell ref="Q40:R40"/>
    <mergeCell ref="B45:E45"/>
    <mergeCell ref="G45:J45"/>
    <mergeCell ref="L45:O45"/>
    <mergeCell ref="Q45:T45"/>
    <mergeCell ref="B46:E46"/>
    <mergeCell ref="G46:J46"/>
    <mergeCell ref="L46:O46"/>
    <mergeCell ref="Q46:T46"/>
    <mergeCell ref="B43:C43"/>
    <mergeCell ref="G43:H43"/>
    <mergeCell ref="L43:M43"/>
    <mergeCell ref="Q43:R43"/>
    <mergeCell ref="B44:D44"/>
    <mergeCell ref="G44:I44"/>
    <mergeCell ref="L44:N44"/>
    <mergeCell ref="Q44:S44"/>
    <mergeCell ref="A57:L57"/>
    <mergeCell ref="B51:E51"/>
    <mergeCell ref="G51:J51"/>
    <mergeCell ref="L51:O51"/>
    <mergeCell ref="Q51:T51"/>
    <mergeCell ref="B47:E47"/>
    <mergeCell ref="G47:J47"/>
    <mergeCell ref="L47:O47"/>
    <mergeCell ref="Q47:T47"/>
    <mergeCell ref="B48:E48"/>
    <mergeCell ref="G48:J48"/>
    <mergeCell ref="L48:O48"/>
    <mergeCell ref="Q48:T48"/>
    <mergeCell ref="B49:E49"/>
    <mergeCell ref="G49:J49"/>
    <mergeCell ref="L49:O49"/>
    <mergeCell ref="Q49:T49"/>
    <mergeCell ref="B50:E50"/>
    <mergeCell ref="G50:J50"/>
    <mergeCell ref="L50:O50"/>
    <mergeCell ref="Q50:T50"/>
    <mergeCell ref="B53:E53"/>
    <mergeCell ref="G53:J53"/>
    <mergeCell ref="L53:O53"/>
    <mergeCell ref="Q53:T53"/>
  </mergeCells>
  <pageMargins left="0.7" right="0.7" top="0.75" bottom="0.75" header="0.3" footer="0.3"/>
  <pageSetup paperSize="8" scale="61" fitToWidth="0" orientation="landscape" r:id="rId1"/>
  <drawing r:id="rId2"/>
  <legacyDrawing r:id="rId3"/>
  <oleObjects>
    <mc:AlternateContent xmlns:mc="http://schemas.openxmlformats.org/markup-compatibility/2006">
      <mc:Choice Requires="x14">
        <oleObject progId="Document" shapeId="3073" r:id="rId4">
          <objectPr defaultSize="0" autoPict="0" r:id="rId5">
            <anchor moveWithCells="1">
              <from>
                <xdr:col>1</xdr:col>
                <xdr:colOff>60960</xdr:colOff>
                <xdr:row>50</xdr:row>
                <xdr:rowOff>60960</xdr:rowOff>
              </from>
              <to>
                <xdr:col>4</xdr:col>
                <xdr:colOff>1135380</xdr:colOff>
                <xdr:row>50</xdr:row>
                <xdr:rowOff>1478280</xdr:rowOff>
              </to>
            </anchor>
          </objectPr>
        </oleObject>
      </mc:Choice>
      <mc:Fallback>
        <oleObject progId="Document" shapeId="3073" r:id="rId4"/>
      </mc:Fallback>
    </mc:AlternateContent>
    <mc:AlternateContent xmlns:mc="http://schemas.openxmlformats.org/markup-compatibility/2006">
      <mc:Choice Requires="x14">
        <oleObject progId="Document" shapeId="3074" r:id="rId6">
          <objectPr defaultSize="0" autoPict="0" r:id="rId7">
            <anchor moveWithCells="1">
              <from>
                <xdr:col>6</xdr:col>
                <xdr:colOff>60960</xdr:colOff>
                <xdr:row>50</xdr:row>
                <xdr:rowOff>60960</xdr:rowOff>
              </from>
              <to>
                <xdr:col>9</xdr:col>
                <xdr:colOff>998220</xdr:colOff>
                <xdr:row>50</xdr:row>
                <xdr:rowOff>1112520</xdr:rowOff>
              </to>
            </anchor>
          </objectPr>
        </oleObject>
      </mc:Choice>
      <mc:Fallback>
        <oleObject progId="Document" shapeId="3074" r:id="rId6"/>
      </mc:Fallback>
    </mc:AlternateContent>
    <mc:AlternateContent xmlns:mc="http://schemas.openxmlformats.org/markup-compatibility/2006">
      <mc:Choice Requires="x14">
        <oleObject progId="Document" shapeId="3075" r:id="rId8">
          <objectPr defaultSize="0" autoPict="0" r:id="rId9">
            <anchor moveWithCells="1">
              <from>
                <xdr:col>11</xdr:col>
                <xdr:colOff>60960</xdr:colOff>
                <xdr:row>50</xdr:row>
                <xdr:rowOff>60960</xdr:rowOff>
              </from>
              <to>
                <xdr:col>14</xdr:col>
                <xdr:colOff>594360</xdr:colOff>
                <xdr:row>50</xdr:row>
                <xdr:rowOff>1295400</xdr:rowOff>
              </to>
            </anchor>
          </objectPr>
        </oleObject>
      </mc:Choice>
      <mc:Fallback>
        <oleObject progId="Document" shapeId="3075" r:id="rId8"/>
      </mc:Fallback>
    </mc:AlternateContent>
    <mc:AlternateContent xmlns:mc="http://schemas.openxmlformats.org/markup-compatibility/2006">
      <mc:Choice Requires="x14">
        <oleObject progId="Document" shapeId="3076" r:id="rId10">
          <objectPr defaultSize="0" autoPict="0" r:id="rId11">
            <anchor moveWithCells="1">
              <from>
                <xdr:col>16</xdr:col>
                <xdr:colOff>60960</xdr:colOff>
                <xdr:row>50</xdr:row>
                <xdr:rowOff>60960</xdr:rowOff>
              </from>
              <to>
                <xdr:col>19</xdr:col>
                <xdr:colOff>1135380</xdr:colOff>
                <xdr:row>50</xdr:row>
                <xdr:rowOff>1478280</xdr:rowOff>
              </to>
            </anchor>
          </objectPr>
        </oleObject>
      </mc:Choice>
      <mc:Fallback>
        <oleObject progId="Document" shapeId="3076" r:id="rId10"/>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G62"/>
  <sheetViews>
    <sheetView showGridLines="0" zoomScale="85" zoomScaleNormal="85"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3.2" x14ac:dyDescent="0.25"/>
  <cols>
    <col min="1" max="1" width="46.6640625" style="188" customWidth="1"/>
    <col min="2" max="4" width="22.5546875" style="188" customWidth="1"/>
    <col min="5" max="5" width="0.44140625" style="141" customWidth="1"/>
    <col min="6" max="7" width="22.5546875" style="188" customWidth="1"/>
    <col min="8" max="8" width="22.5546875" style="228" customWidth="1"/>
    <col min="9" max="9" width="0.44140625" style="141" customWidth="1"/>
    <col min="10" max="13" width="18.5546875" style="188" customWidth="1"/>
    <col min="14" max="14" width="0.44140625" style="141" customWidth="1"/>
    <col min="15" max="35" width="9.109375" style="141"/>
    <col min="36" max="16384" width="9.109375" style="188"/>
  </cols>
  <sheetData>
    <row r="1" spans="1:137" x14ac:dyDescent="0.25">
      <c r="A1" s="504" t="s">
        <v>15</v>
      </c>
      <c r="B1" s="504"/>
      <c r="C1" s="504"/>
      <c r="D1" s="504"/>
      <c r="E1" s="504"/>
      <c r="F1" s="504"/>
      <c r="G1" s="504"/>
      <c r="H1" s="504"/>
      <c r="I1" s="504"/>
      <c r="J1" s="504"/>
      <c r="K1" s="504"/>
      <c r="L1" s="504"/>
      <c r="M1" s="504"/>
      <c r="N1" s="183"/>
      <c r="O1" s="184"/>
      <c r="P1" s="184"/>
      <c r="Q1" s="184"/>
      <c r="R1" s="184"/>
      <c r="S1" s="184"/>
      <c r="T1" s="184"/>
      <c r="U1" s="184"/>
      <c r="V1" s="184"/>
      <c r="W1" s="184"/>
      <c r="X1" s="184"/>
      <c r="Y1" s="184"/>
      <c r="Z1" s="184"/>
      <c r="AA1" s="184"/>
      <c r="AB1" s="184"/>
      <c r="AC1" s="184"/>
      <c r="AD1" s="184"/>
      <c r="AE1" s="184"/>
      <c r="AF1" s="184"/>
      <c r="AG1" s="184"/>
      <c r="AH1" s="184"/>
      <c r="AI1" s="184"/>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185"/>
      <c r="CV1" s="185"/>
      <c r="CW1" s="185"/>
      <c r="CX1" s="185"/>
      <c r="CY1" s="185"/>
      <c r="CZ1" s="185"/>
      <c r="DA1" s="185"/>
      <c r="DB1" s="185"/>
      <c r="DC1" s="185"/>
      <c r="DD1" s="185"/>
      <c r="DE1" s="185"/>
      <c r="DF1" s="185"/>
      <c r="DG1" s="185"/>
      <c r="DH1" s="185"/>
      <c r="DI1" s="185"/>
      <c r="DJ1" s="185"/>
      <c r="DK1" s="185"/>
      <c r="DL1" s="185"/>
      <c r="DM1" s="185"/>
      <c r="DN1" s="185"/>
      <c r="DO1" s="185"/>
      <c r="DP1" s="185"/>
      <c r="DQ1" s="185"/>
      <c r="DR1" s="185"/>
      <c r="DS1" s="185"/>
      <c r="DT1" s="185"/>
      <c r="DU1" s="185"/>
      <c r="DV1" s="185"/>
      <c r="DW1" s="185"/>
      <c r="DX1" s="185"/>
      <c r="DY1" s="185"/>
      <c r="DZ1" s="185"/>
      <c r="EA1" s="185"/>
      <c r="EB1" s="185"/>
      <c r="EC1" s="185"/>
      <c r="ED1" s="185"/>
      <c r="EE1" s="185"/>
      <c r="EF1" s="186"/>
      <c r="EG1" s="187"/>
    </row>
    <row r="2" spans="1:137" x14ac:dyDescent="0.25">
      <c r="A2" s="500" t="s">
        <v>55</v>
      </c>
      <c r="B2" s="500"/>
      <c r="C2" s="500"/>
      <c r="D2" s="500"/>
      <c r="E2" s="500"/>
      <c r="F2" s="500"/>
      <c r="G2" s="500"/>
      <c r="H2" s="500"/>
      <c r="I2" s="500"/>
      <c r="J2" s="500"/>
      <c r="K2" s="500"/>
      <c r="L2" s="500"/>
      <c r="M2" s="500"/>
      <c r="N2" s="189"/>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c r="DB2" s="185"/>
      <c r="DC2" s="185"/>
      <c r="DD2" s="185"/>
      <c r="DE2" s="185"/>
      <c r="DF2" s="185"/>
      <c r="DG2" s="185"/>
      <c r="DH2" s="185"/>
      <c r="DI2" s="185"/>
      <c r="DJ2" s="185"/>
      <c r="DK2" s="185"/>
      <c r="DL2" s="185"/>
      <c r="DM2" s="185"/>
      <c r="DN2" s="185"/>
      <c r="DO2" s="185"/>
      <c r="DP2" s="185"/>
      <c r="DQ2" s="185"/>
      <c r="DR2" s="185"/>
      <c r="DS2" s="185"/>
      <c r="DT2" s="185"/>
      <c r="DU2" s="185"/>
      <c r="DV2" s="185"/>
      <c r="DW2" s="185"/>
      <c r="DX2" s="185"/>
      <c r="DY2" s="185"/>
      <c r="DZ2" s="185"/>
      <c r="EA2" s="185"/>
      <c r="EB2" s="185"/>
      <c r="EC2" s="185"/>
      <c r="ED2" s="185"/>
      <c r="EE2" s="191"/>
      <c r="EF2" s="192"/>
      <c r="EG2" s="187"/>
    </row>
    <row r="3" spans="1:137" x14ac:dyDescent="0.25">
      <c r="A3" s="505" t="s">
        <v>17</v>
      </c>
      <c r="B3" s="507" t="s">
        <v>438</v>
      </c>
      <c r="C3" s="507"/>
      <c r="D3" s="507"/>
      <c r="E3" s="193"/>
      <c r="F3" s="507" t="s">
        <v>439</v>
      </c>
      <c r="G3" s="507"/>
      <c r="H3" s="507"/>
      <c r="I3" s="193"/>
      <c r="J3" s="507" t="s">
        <v>338</v>
      </c>
      <c r="K3" s="507"/>
      <c r="L3" s="507"/>
      <c r="M3" s="507"/>
      <c r="N3" s="194"/>
    </row>
    <row r="4" spans="1:137" x14ac:dyDescent="0.25">
      <c r="A4" s="506"/>
      <c r="B4" s="507"/>
      <c r="C4" s="507"/>
      <c r="D4" s="507"/>
      <c r="E4" s="193"/>
      <c r="F4" s="507"/>
      <c r="G4" s="507"/>
      <c r="H4" s="507"/>
      <c r="I4" s="193"/>
      <c r="J4" s="507"/>
      <c r="K4" s="507"/>
      <c r="L4" s="507"/>
      <c r="M4" s="507"/>
      <c r="N4" s="194"/>
    </row>
    <row r="5" spans="1:137" s="197" customFormat="1" ht="43.5" customHeight="1" x14ac:dyDescent="0.3">
      <c r="A5" s="104" t="s">
        <v>1</v>
      </c>
      <c r="B5" s="508" t="s">
        <v>341</v>
      </c>
      <c r="C5" s="508"/>
      <c r="D5" s="508"/>
      <c r="E5" s="195"/>
      <c r="F5" s="508" t="s">
        <v>335</v>
      </c>
      <c r="G5" s="508"/>
      <c r="H5" s="508"/>
      <c r="I5" s="195"/>
      <c r="J5" s="508" t="s">
        <v>339</v>
      </c>
      <c r="K5" s="508"/>
      <c r="L5" s="508"/>
      <c r="M5" s="508"/>
      <c r="N5" s="196"/>
      <c r="O5" s="136"/>
      <c r="P5" s="136"/>
      <c r="Q5" s="136"/>
      <c r="R5" s="136"/>
      <c r="S5" s="136"/>
      <c r="T5" s="136"/>
      <c r="U5" s="136"/>
      <c r="V5" s="136"/>
      <c r="W5" s="136"/>
      <c r="X5" s="136"/>
      <c r="Y5" s="136"/>
      <c r="Z5" s="136"/>
      <c r="AA5" s="136"/>
      <c r="AB5" s="136"/>
      <c r="AC5" s="136"/>
      <c r="AD5" s="136"/>
      <c r="AE5" s="136"/>
      <c r="AF5" s="136"/>
      <c r="AG5" s="136"/>
      <c r="AH5" s="136"/>
      <c r="AI5" s="136"/>
    </row>
    <row r="6" spans="1:137" s="197" customFormat="1" x14ac:dyDescent="0.3">
      <c r="A6" s="198" t="s">
        <v>19</v>
      </c>
      <c r="B6" s="509"/>
      <c r="C6" s="510"/>
      <c r="D6" s="511"/>
      <c r="E6" s="199"/>
      <c r="F6" s="510"/>
      <c r="G6" s="510"/>
      <c r="H6" s="511"/>
      <c r="I6" s="199"/>
      <c r="J6" s="509"/>
      <c r="K6" s="510"/>
      <c r="L6" s="510"/>
      <c r="M6" s="511"/>
      <c r="N6" s="196"/>
      <c r="O6" s="136"/>
      <c r="P6" s="136"/>
      <c r="Q6" s="136"/>
      <c r="R6" s="136"/>
      <c r="S6" s="136"/>
      <c r="T6" s="136"/>
      <c r="U6" s="136"/>
      <c r="V6" s="136"/>
      <c r="W6" s="136"/>
      <c r="X6" s="136"/>
      <c r="Y6" s="136"/>
      <c r="Z6" s="136"/>
      <c r="AA6" s="136"/>
      <c r="AB6" s="136"/>
      <c r="AC6" s="136"/>
      <c r="AD6" s="136"/>
      <c r="AE6" s="136"/>
      <c r="AF6" s="136"/>
      <c r="AG6" s="136"/>
      <c r="AH6" s="136"/>
      <c r="AI6" s="136"/>
    </row>
    <row r="7" spans="1:137" s="203" customFormat="1" x14ac:dyDescent="0.3">
      <c r="A7" s="107" t="s">
        <v>12</v>
      </c>
      <c r="B7" s="512">
        <v>40707</v>
      </c>
      <c r="C7" s="513"/>
      <c r="D7" s="514"/>
      <c r="E7" s="200"/>
      <c r="F7" s="512">
        <v>40249</v>
      </c>
      <c r="G7" s="513"/>
      <c r="H7" s="514"/>
      <c r="I7" s="200"/>
      <c r="J7" s="512">
        <v>40882</v>
      </c>
      <c r="K7" s="513"/>
      <c r="L7" s="513"/>
      <c r="M7" s="514"/>
      <c r="N7" s="201"/>
      <c r="O7" s="202"/>
      <c r="P7" s="202"/>
      <c r="Q7" s="202"/>
      <c r="R7" s="202"/>
      <c r="S7" s="202"/>
      <c r="T7" s="202"/>
      <c r="U7" s="202"/>
      <c r="V7" s="202"/>
      <c r="W7" s="202"/>
      <c r="X7" s="202"/>
      <c r="Y7" s="202"/>
      <c r="Z7" s="202"/>
      <c r="AA7" s="202"/>
      <c r="AB7" s="202"/>
      <c r="AC7" s="202"/>
      <c r="AD7" s="202"/>
      <c r="AE7" s="202"/>
      <c r="AF7" s="202"/>
      <c r="AG7" s="202"/>
      <c r="AH7" s="202"/>
      <c r="AI7" s="202"/>
    </row>
    <row r="8" spans="1:137" s="203" customFormat="1" x14ac:dyDescent="0.3">
      <c r="A8" s="107" t="s">
        <v>0</v>
      </c>
      <c r="B8" s="512" t="s">
        <v>58</v>
      </c>
      <c r="C8" s="513"/>
      <c r="D8" s="514"/>
      <c r="E8" s="200"/>
      <c r="F8" s="512" t="s">
        <v>58</v>
      </c>
      <c r="G8" s="513"/>
      <c r="H8" s="514"/>
      <c r="I8" s="200"/>
      <c r="J8" s="512">
        <v>41275</v>
      </c>
      <c r="K8" s="513"/>
      <c r="L8" s="513"/>
      <c r="M8" s="514"/>
      <c r="N8" s="201"/>
      <c r="O8" s="202"/>
      <c r="P8" s="202"/>
      <c r="Q8" s="202"/>
      <c r="R8" s="202"/>
      <c r="S8" s="202"/>
      <c r="T8" s="202"/>
      <c r="U8" s="202"/>
      <c r="V8" s="202"/>
      <c r="W8" s="202"/>
      <c r="X8" s="202"/>
      <c r="Y8" s="202"/>
      <c r="Z8" s="202"/>
      <c r="AA8" s="202"/>
      <c r="AB8" s="202"/>
      <c r="AC8" s="202"/>
      <c r="AD8" s="202"/>
      <c r="AE8" s="202"/>
      <c r="AF8" s="202"/>
      <c r="AG8" s="202"/>
      <c r="AH8" s="202"/>
      <c r="AI8" s="202"/>
    </row>
    <row r="9" spans="1:137" s="203" customFormat="1" x14ac:dyDescent="0.3">
      <c r="A9" s="112" t="s">
        <v>18</v>
      </c>
      <c r="B9" s="512" t="s">
        <v>58</v>
      </c>
      <c r="C9" s="513"/>
      <c r="D9" s="514"/>
      <c r="E9" s="200"/>
      <c r="F9" s="512" t="s">
        <v>58</v>
      </c>
      <c r="G9" s="513"/>
      <c r="H9" s="514"/>
      <c r="I9" s="200"/>
      <c r="J9" s="512" t="s">
        <v>58</v>
      </c>
      <c r="K9" s="513"/>
      <c r="L9" s="513"/>
      <c r="M9" s="514"/>
      <c r="N9" s="201"/>
      <c r="O9" s="202"/>
      <c r="P9" s="202"/>
      <c r="Q9" s="202"/>
      <c r="R9" s="202"/>
      <c r="S9" s="202"/>
      <c r="T9" s="202"/>
      <c r="U9" s="202"/>
      <c r="V9" s="202"/>
      <c r="W9" s="202"/>
      <c r="X9" s="202"/>
      <c r="Y9" s="202"/>
      <c r="Z9" s="202"/>
      <c r="AA9" s="202"/>
      <c r="AB9" s="202"/>
      <c r="AC9" s="202"/>
      <c r="AD9" s="202"/>
      <c r="AE9" s="202"/>
      <c r="AF9" s="202"/>
      <c r="AG9" s="202"/>
      <c r="AH9" s="202"/>
      <c r="AI9" s="202"/>
    </row>
    <row r="10" spans="1:137" s="197" customFormat="1" ht="70.5" customHeight="1" x14ac:dyDescent="0.3">
      <c r="A10" s="113" t="s">
        <v>10</v>
      </c>
      <c r="B10" s="645" t="s">
        <v>342</v>
      </c>
      <c r="C10" s="646"/>
      <c r="D10" s="647"/>
      <c r="E10" s="195"/>
      <c r="F10" s="645" t="s">
        <v>336</v>
      </c>
      <c r="G10" s="646"/>
      <c r="H10" s="647"/>
      <c r="I10" s="195"/>
      <c r="J10" s="539" t="s">
        <v>340</v>
      </c>
      <c r="K10" s="540"/>
      <c r="L10" s="540"/>
      <c r="M10" s="541"/>
      <c r="N10" s="196"/>
      <c r="O10" s="136"/>
      <c r="P10" s="136"/>
      <c r="Q10" s="136"/>
      <c r="R10" s="136"/>
      <c r="S10" s="136"/>
      <c r="T10" s="136"/>
      <c r="U10" s="136"/>
      <c r="V10" s="136"/>
      <c r="W10" s="136"/>
      <c r="X10" s="136"/>
      <c r="Y10" s="136"/>
      <c r="Z10" s="136"/>
      <c r="AA10" s="136"/>
      <c r="AB10" s="136"/>
      <c r="AC10" s="136"/>
      <c r="AD10" s="136"/>
      <c r="AE10" s="136"/>
      <c r="AF10" s="136"/>
      <c r="AG10" s="136"/>
      <c r="AH10" s="136"/>
      <c r="AI10" s="136"/>
    </row>
    <row r="11" spans="1:137" s="197" customFormat="1" ht="36.75" customHeight="1" x14ac:dyDescent="0.3">
      <c r="A11" s="104" t="s">
        <v>2</v>
      </c>
      <c r="B11" s="520" t="s">
        <v>445</v>
      </c>
      <c r="C11" s="520"/>
      <c r="D11" s="520"/>
      <c r="E11" s="204"/>
      <c r="F11" s="520" t="s">
        <v>444</v>
      </c>
      <c r="G11" s="520"/>
      <c r="H11" s="520"/>
      <c r="I11" s="204"/>
      <c r="J11" s="520" t="s">
        <v>389</v>
      </c>
      <c r="K11" s="520"/>
      <c r="L11" s="520"/>
      <c r="M11" s="520"/>
      <c r="N11" s="196"/>
      <c r="O11" s="136"/>
      <c r="P11" s="136"/>
      <c r="Q11" s="136"/>
      <c r="R11" s="136"/>
      <c r="S11" s="136"/>
      <c r="T11" s="136"/>
      <c r="U11" s="136"/>
      <c r="V11" s="136"/>
      <c r="W11" s="136"/>
      <c r="X11" s="136"/>
      <c r="Y11" s="136"/>
      <c r="Z11" s="136"/>
      <c r="AA11" s="136"/>
      <c r="AB11" s="136"/>
      <c r="AC11" s="136"/>
      <c r="AD11" s="136"/>
      <c r="AE11" s="136"/>
      <c r="AF11" s="136"/>
      <c r="AG11" s="136"/>
      <c r="AH11" s="136"/>
      <c r="AI11" s="136"/>
    </row>
    <row r="12" spans="1:137" s="136" customFormat="1" ht="15" customHeight="1" x14ac:dyDescent="0.3">
      <c r="A12" s="461" t="s">
        <v>3</v>
      </c>
      <c r="B12" s="522" t="s">
        <v>345</v>
      </c>
      <c r="C12" s="523"/>
      <c r="D12" s="524"/>
      <c r="E12" s="193"/>
      <c r="F12" s="522" t="s">
        <v>450</v>
      </c>
      <c r="G12" s="523"/>
      <c r="H12" s="524"/>
      <c r="I12" s="193"/>
      <c r="J12" s="522" t="s">
        <v>450</v>
      </c>
      <c r="K12" s="523"/>
      <c r="L12" s="523"/>
      <c r="M12" s="524"/>
      <c r="N12" s="205"/>
    </row>
    <row r="13" spans="1:137" s="136" customFormat="1" ht="15" customHeight="1" x14ac:dyDescent="0.3">
      <c r="A13" s="461"/>
      <c r="B13" s="525"/>
      <c r="C13" s="526"/>
      <c r="D13" s="527"/>
      <c r="E13" s="193"/>
      <c r="F13" s="525"/>
      <c r="G13" s="526"/>
      <c r="H13" s="527"/>
      <c r="I13" s="193"/>
      <c r="J13" s="525"/>
      <c r="K13" s="526"/>
      <c r="L13" s="526"/>
      <c r="M13" s="527"/>
      <c r="N13" s="205"/>
    </row>
    <row r="14" spans="1:137" s="136" customFormat="1" x14ac:dyDescent="0.3">
      <c r="A14" s="114" t="s">
        <v>26</v>
      </c>
      <c r="B14" s="528" t="s">
        <v>65</v>
      </c>
      <c r="C14" s="529"/>
      <c r="D14" s="530"/>
      <c r="E14" s="193"/>
      <c r="F14" s="528" t="s">
        <v>268</v>
      </c>
      <c r="G14" s="529"/>
      <c r="H14" s="530"/>
      <c r="I14" s="193"/>
      <c r="J14" s="528" t="s">
        <v>268</v>
      </c>
      <c r="K14" s="529"/>
      <c r="L14" s="529"/>
      <c r="M14" s="530"/>
      <c r="N14" s="206"/>
    </row>
    <row r="15" spans="1:137" s="136" customFormat="1" ht="19.5" customHeight="1" x14ac:dyDescent="0.3">
      <c r="A15" s="515" t="s">
        <v>52</v>
      </c>
      <c r="B15" s="517" t="s">
        <v>24</v>
      </c>
      <c r="C15" s="518"/>
      <c r="D15" s="519"/>
      <c r="E15" s="204"/>
      <c r="F15" s="517" t="s">
        <v>24</v>
      </c>
      <c r="G15" s="518"/>
      <c r="H15" s="519"/>
      <c r="I15" s="204"/>
      <c r="J15" s="517" t="s">
        <v>24</v>
      </c>
      <c r="K15" s="518"/>
      <c r="L15" s="518"/>
      <c r="M15" s="519"/>
      <c r="N15" s="196"/>
    </row>
    <row r="16" spans="1:137" s="209" customFormat="1" ht="34.5" customHeight="1" x14ac:dyDescent="0.3">
      <c r="A16" s="516"/>
      <c r="B16" s="115" t="s">
        <v>12</v>
      </c>
      <c r="C16" s="115" t="s">
        <v>343</v>
      </c>
      <c r="D16" s="115" t="s">
        <v>344</v>
      </c>
      <c r="E16" s="207"/>
      <c r="F16" s="115" t="s">
        <v>12</v>
      </c>
      <c r="G16" s="648" t="s">
        <v>444</v>
      </c>
      <c r="H16" s="115" t="s">
        <v>58</v>
      </c>
      <c r="I16" s="207"/>
      <c r="J16" s="115" t="s">
        <v>12</v>
      </c>
      <c r="K16" s="115" t="s">
        <v>0</v>
      </c>
      <c r="L16" s="648" t="s">
        <v>389</v>
      </c>
      <c r="M16" s="115" t="s">
        <v>58</v>
      </c>
      <c r="N16" s="208"/>
    </row>
    <row r="17" spans="1:35" s="212" customFormat="1" x14ac:dyDescent="0.3">
      <c r="A17" s="302" t="s">
        <v>4</v>
      </c>
      <c r="B17" s="325">
        <v>0.16739999999999999</v>
      </c>
      <c r="C17" s="325">
        <v>0.16889999999999999</v>
      </c>
      <c r="D17" s="325">
        <v>0.1565</v>
      </c>
      <c r="E17" s="328"/>
      <c r="F17" s="325">
        <v>0.1032</v>
      </c>
      <c r="G17" s="325">
        <v>0.1106</v>
      </c>
      <c r="H17" s="325" t="s">
        <v>66</v>
      </c>
      <c r="I17" s="328"/>
      <c r="J17" s="325">
        <v>7.7600000000000002E-2</v>
      </c>
      <c r="K17" s="325">
        <v>8.1699999999999995E-2</v>
      </c>
      <c r="L17" s="325">
        <v>0.1106</v>
      </c>
      <c r="M17" s="325" t="s">
        <v>66</v>
      </c>
      <c r="N17" s="211"/>
    </row>
    <row r="18" spans="1:35" s="212" customFormat="1" x14ac:dyDescent="0.3">
      <c r="A18" s="302" t="s">
        <v>20</v>
      </c>
      <c r="B18" s="325">
        <v>0.17019999999999999</v>
      </c>
      <c r="C18" s="325">
        <v>0.17249999999999999</v>
      </c>
      <c r="D18" s="325">
        <v>0.1749</v>
      </c>
      <c r="E18" s="328"/>
      <c r="F18" s="325">
        <v>0.1447</v>
      </c>
      <c r="G18" s="325">
        <v>0.151</v>
      </c>
      <c r="H18" s="325" t="s">
        <v>66</v>
      </c>
      <c r="I18" s="328"/>
      <c r="J18" s="325">
        <v>0.1313</v>
      </c>
      <c r="K18" s="325">
        <v>0.1358</v>
      </c>
      <c r="L18" s="325">
        <v>0.151</v>
      </c>
      <c r="M18" s="325" t="s">
        <v>66</v>
      </c>
      <c r="N18" s="211"/>
    </row>
    <row r="19" spans="1:35" s="212" customFormat="1" x14ac:dyDescent="0.3">
      <c r="A19" s="302" t="s">
        <v>21</v>
      </c>
      <c r="B19" s="325">
        <v>0.1484</v>
      </c>
      <c r="C19" s="325">
        <v>0.15029999999999999</v>
      </c>
      <c r="D19" s="325">
        <v>0.1573</v>
      </c>
      <c r="E19" s="328"/>
      <c r="F19" s="325">
        <v>0.10340000000000001</v>
      </c>
      <c r="G19" s="325">
        <v>0.1116</v>
      </c>
      <c r="H19" s="325" t="s">
        <v>66</v>
      </c>
      <c r="I19" s="328"/>
      <c r="J19" s="325">
        <v>9.6500000000000002E-2</v>
      </c>
      <c r="K19" s="325">
        <v>0.1003</v>
      </c>
      <c r="L19" s="325">
        <v>0.1116</v>
      </c>
      <c r="M19" s="325" t="s">
        <v>66</v>
      </c>
      <c r="N19" s="211"/>
    </row>
    <row r="20" spans="1:35" s="212" customFormat="1" x14ac:dyDescent="0.3">
      <c r="A20" s="302" t="s">
        <v>22</v>
      </c>
      <c r="B20" s="325">
        <v>0.108</v>
      </c>
      <c r="C20" s="325">
        <v>0.10970000000000001</v>
      </c>
      <c r="D20" s="325">
        <v>0.112</v>
      </c>
      <c r="E20" s="328"/>
      <c r="F20" s="325">
        <v>8.7800000000000003E-2</v>
      </c>
      <c r="G20" s="325">
        <v>9.6600000000000005E-2</v>
      </c>
      <c r="H20" s="325" t="s">
        <v>66</v>
      </c>
      <c r="I20" s="328"/>
      <c r="J20" s="325">
        <v>8.1000000000000003E-2</v>
      </c>
      <c r="K20" s="325">
        <v>8.4500000000000006E-2</v>
      </c>
      <c r="L20" s="325">
        <v>9.6600000000000005E-2</v>
      </c>
      <c r="M20" s="325" t="s">
        <v>66</v>
      </c>
      <c r="N20" s="211"/>
    </row>
    <row r="21" spans="1:35" s="212" customFormat="1" x14ac:dyDescent="0.3">
      <c r="A21" s="302" t="s">
        <v>23</v>
      </c>
      <c r="B21" s="325">
        <v>0.13109999999999999</v>
      </c>
      <c r="C21" s="325">
        <v>0.13439999999999999</v>
      </c>
      <c r="D21" s="325">
        <v>0.1376</v>
      </c>
      <c r="E21" s="328"/>
      <c r="F21" s="325">
        <v>4.9099999999999998E-2</v>
      </c>
      <c r="G21" s="325">
        <v>5.8099999999999999E-2</v>
      </c>
      <c r="H21" s="325" t="s">
        <v>66</v>
      </c>
      <c r="I21" s="328"/>
      <c r="J21" s="325">
        <v>4.36E-2</v>
      </c>
      <c r="K21" s="325" t="s">
        <v>66</v>
      </c>
      <c r="L21" s="325">
        <v>5.8099999999999999E-2</v>
      </c>
      <c r="M21" s="325" t="s">
        <v>66</v>
      </c>
      <c r="N21" s="211"/>
    </row>
    <row r="22" spans="1:35" s="212" customFormat="1" x14ac:dyDescent="0.3">
      <c r="A22" s="302" t="s">
        <v>27</v>
      </c>
      <c r="B22" s="325">
        <v>0.1201</v>
      </c>
      <c r="C22" s="325">
        <v>0.1237</v>
      </c>
      <c r="D22" s="325">
        <v>0.12570000000000001</v>
      </c>
      <c r="E22" s="328"/>
      <c r="F22" s="325">
        <v>8.7499999999999994E-2</v>
      </c>
      <c r="G22" s="325">
        <v>9.7000000000000003E-2</v>
      </c>
      <c r="H22" s="325" t="s">
        <v>66</v>
      </c>
      <c r="I22" s="328"/>
      <c r="J22" s="325">
        <v>4.0800000000000003E-2</v>
      </c>
      <c r="K22" s="325" t="s">
        <v>66</v>
      </c>
      <c r="L22" s="325">
        <v>5.5300000000000002E-2</v>
      </c>
      <c r="M22" s="325" t="s">
        <v>66</v>
      </c>
      <c r="N22" s="211"/>
    </row>
    <row r="23" spans="1:35" s="212" customFormat="1" x14ac:dyDescent="0.3">
      <c r="A23" s="302" t="s">
        <v>28</v>
      </c>
      <c r="B23" s="325" t="s">
        <v>66</v>
      </c>
      <c r="C23" s="325" t="s">
        <v>66</v>
      </c>
      <c r="D23" s="325" t="s">
        <v>66</v>
      </c>
      <c r="E23" s="328"/>
      <c r="F23" s="325" t="s">
        <v>66</v>
      </c>
      <c r="G23" s="325" t="s">
        <v>66</v>
      </c>
      <c r="H23" s="325" t="s">
        <v>66</v>
      </c>
      <c r="I23" s="328"/>
      <c r="J23" s="325" t="s">
        <v>66</v>
      </c>
      <c r="K23" s="325">
        <v>4.3200000000000002E-2</v>
      </c>
      <c r="L23" s="325">
        <v>5.6300000000000003E-2</v>
      </c>
      <c r="M23" s="325" t="s">
        <v>66</v>
      </c>
      <c r="N23" s="211"/>
    </row>
    <row r="24" spans="1:35" s="136" customFormat="1" ht="27.9" customHeight="1" x14ac:dyDescent="0.3">
      <c r="A24" s="114"/>
      <c r="B24" s="531" t="s">
        <v>25</v>
      </c>
      <c r="C24" s="532"/>
      <c r="D24" s="533"/>
      <c r="E24" s="204"/>
      <c r="F24" s="531" t="s">
        <v>25</v>
      </c>
      <c r="G24" s="532"/>
      <c r="H24" s="533"/>
      <c r="I24" s="204"/>
      <c r="J24" s="531" t="s">
        <v>25</v>
      </c>
      <c r="K24" s="532"/>
      <c r="L24" s="532"/>
      <c r="M24" s="532"/>
      <c r="N24" s="196"/>
    </row>
    <row r="25" spans="1:35" s="212" customFormat="1" x14ac:dyDescent="0.3">
      <c r="A25" s="114" t="s">
        <v>4</v>
      </c>
      <c r="B25" s="120" t="str">
        <f>TEXT("11,684", "0,0")</f>
        <v>11,684</v>
      </c>
      <c r="C25" s="120" t="str">
        <f>TEXT("11,699", "0,0")</f>
        <v>11,699</v>
      </c>
      <c r="D25" s="120" t="str">
        <f>TEXT("11,574", "0,0")</f>
        <v>11,574</v>
      </c>
      <c r="E25" s="210"/>
      <c r="F25" s="120" t="str">
        <f>TEXT("11,038", "0,0")</f>
        <v>11,038</v>
      </c>
      <c r="G25" s="120" t="str">
        <f>TEXT("11,112", "0,0")</f>
        <v>11,112</v>
      </c>
      <c r="H25" s="120" t="s">
        <v>66</v>
      </c>
      <c r="I25" s="210"/>
      <c r="J25" s="120">
        <v>10780</v>
      </c>
      <c r="K25" s="120">
        <v>10822</v>
      </c>
      <c r="L25" s="120">
        <v>11112</v>
      </c>
      <c r="M25" s="120" t="s">
        <v>66</v>
      </c>
      <c r="N25" s="211"/>
    </row>
    <row r="26" spans="1:35" s="136" customFormat="1" x14ac:dyDescent="0.3">
      <c r="A26" s="114" t="s">
        <v>20</v>
      </c>
      <c r="B26" s="120" t="str">
        <f>TEXT("16,031", "0,0")</f>
        <v>16,031</v>
      </c>
      <c r="C26" s="120" t="str">
        <f>TEXT("16,124", "0,0")</f>
        <v>16,124</v>
      </c>
      <c r="D26" s="120" t="str">
        <f>TEXT("16,224", "0,0")</f>
        <v>16,224</v>
      </c>
      <c r="E26" s="210"/>
      <c r="F26" s="120" t="str">
        <f>TEXT("15,003", "0,0")</f>
        <v>15,003</v>
      </c>
      <c r="G26" s="120" t="str">
        <f>TEXT("15,256", "0,0")</f>
        <v>15,256</v>
      </c>
      <c r="H26" s="120" t="s">
        <v>66</v>
      </c>
      <c r="I26" s="210"/>
      <c r="J26" s="120">
        <v>14484</v>
      </c>
      <c r="K26" s="120">
        <v>14656</v>
      </c>
      <c r="L26" s="120">
        <v>15256</v>
      </c>
      <c r="M26" s="120" t="s">
        <v>66</v>
      </c>
      <c r="N26" s="196"/>
    </row>
    <row r="27" spans="1:35" s="136" customFormat="1" x14ac:dyDescent="0.3">
      <c r="A27" s="114" t="s">
        <v>21</v>
      </c>
      <c r="B27" s="120" t="str">
        <f>TEXT("19,978", "0,0")</f>
        <v>19,978</v>
      </c>
      <c r="C27" s="120" t="str">
        <f>TEXT("20,144", "0,0")</f>
        <v>20,144</v>
      </c>
      <c r="D27" s="120" t="str">
        <f>TEXT("20,766", "0,0")</f>
        <v>20,766</v>
      </c>
      <c r="E27" s="210"/>
      <c r="F27" s="120" t="str">
        <f>TEXT("16,363", "0,0")</f>
        <v>16,363</v>
      </c>
      <c r="G27" s="120" t="str">
        <f>TEXT("16,974", "0,0")</f>
        <v>16,974</v>
      </c>
      <c r="H27" s="120" t="s">
        <v>66</v>
      </c>
      <c r="I27" s="210"/>
      <c r="J27" s="120">
        <v>15854</v>
      </c>
      <c r="K27" s="120">
        <v>16131</v>
      </c>
      <c r="L27" s="120">
        <v>16974</v>
      </c>
      <c r="M27" s="120" t="s">
        <v>66</v>
      </c>
      <c r="N27" s="196"/>
    </row>
    <row r="28" spans="1:35" s="136" customFormat="1" x14ac:dyDescent="0.3">
      <c r="A28" s="114" t="s">
        <v>22</v>
      </c>
      <c r="B28" s="120" t="str">
        <f>TEXT("20,525", "0,0")</f>
        <v>20,525</v>
      </c>
      <c r="C28" s="120" t="str">
        <f>TEXT("20,736", "0,0")</f>
        <v>20,736</v>
      </c>
      <c r="D28" s="120" t="str">
        <f>TEXT("21,037", "0,0")</f>
        <v>21,037</v>
      </c>
      <c r="E28" s="210"/>
      <c r="F28" s="120" t="str">
        <f>TEXT("18,032", "0,0")</f>
        <v>18,032</v>
      </c>
      <c r="G28" s="120" t="str">
        <f>TEXT("19,088", "0,0")</f>
        <v>19,088</v>
      </c>
      <c r="H28" s="120" t="s">
        <v>66</v>
      </c>
      <c r="I28" s="210"/>
      <c r="J28" s="120">
        <v>17266</v>
      </c>
      <c r="K28" s="120">
        <v>17657</v>
      </c>
      <c r="L28" s="120">
        <v>19088</v>
      </c>
      <c r="M28" s="120" t="s">
        <v>66</v>
      </c>
      <c r="N28" s="211"/>
    </row>
    <row r="29" spans="1:35" s="136" customFormat="1" x14ac:dyDescent="0.3">
      <c r="A29" s="114" t="s">
        <v>23</v>
      </c>
      <c r="B29" s="120" t="str">
        <f>TEXT("34,361", "0,0")</f>
        <v>34,361</v>
      </c>
      <c r="C29" s="120" t="str">
        <f>TEXT("35,320", "0,0")</f>
        <v>35,320</v>
      </c>
      <c r="D29" s="120" t="str">
        <f>TEXT("36,316", "0,0")</f>
        <v>36,316</v>
      </c>
      <c r="E29" s="210"/>
      <c r="F29" s="120" t="str">
        <f>TEXT("16,209", "0,0")</f>
        <v>16,209</v>
      </c>
      <c r="G29" s="120" t="str">
        <f>TEXT("17,588", "0,0")</f>
        <v>17,588</v>
      </c>
      <c r="H29" s="120" t="s">
        <v>66</v>
      </c>
      <c r="I29" s="210"/>
      <c r="J29" s="120">
        <v>15283</v>
      </c>
      <c r="K29" s="325" t="s">
        <v>66</v>
      </c>
      <c r="L29" s="120">
        <v>17588</v>
      </c>
      <c r="M29" s="120" t="s">
        <v>66</v>
      </c>
      <c r="N29" s="211"/>
    </row>
    <row r="30" spans="1:35" s="136" customFormat="1" x14ac:dyDescent="0.3">
      <c r="A30" s="114" t="s">
        <v>27</v>
      </c>
      <c r="B30" s="120" t="str">
        <f>TEXT("33,735", "0,0")</f>
        <v>33,735</v>
      </c>
      <c r="C30" s="120" t="str">
        <f>TEXT("34,917", "0,0")</f>
        <v>34,917</v>
      </c>
      <c r="D30" s="120" t="str">
        <f>TEXT("35,575", "0,0")</f>
        <v>35,575</v>
      </c>
      <c r="E30" s="210"/>
      <c r="F30" s="120" t="str">
        <f>TEXT("27,318", "0,0")</f>
        <v>27,318</v>
      </c>
      <c r="G30" s="120" t="str">
        <f>TEXT("30,317", "0,0")</f>
        <v>30,317</v>
      </c>
      <c r="H30" s="120" t="s">
        <v>66</v>
      </c>
      <c r="I30" s="210"/>
      <c r="J30" s="120">
        <v>15057</v>
      </c>
      <c r="K30" s="325" t="s">
        <v>66</v>
      </c>
      <c r="L30" s="120">
        <v>17351</v>
      </c>
      <c r="M30" s="120" t="s">
        <v>66</v>
      </c>
      <c r="N30" s="211"/>
    </row>
    <row r="31" spans="1:35" s="136" customFormat="1" x14ac:dyDescent="0.3">
      <c r="A31" s="114" t="s">
        <v>28</v>
      </c>
      <c r="B31" s="120" t="s">
        <v>66</v>
      </c>
      <c r="C31" s="120" t="s">
        <v>66</v>
      </c>
      <c r="D31" s="120" t="s">
        <v>66</v>
      </c>
      <c r="E31" s="210"/>
      <c r="F31" s="120" t="s">
        <v>66</v>
      </c>
      <c r="G31" s="120" t="s">
        <v>66</v>
      </c>
      <c r="H31" s="120" t="s">
        <v>66</v>
      </c>
      <c r="I31" s="210"/>
      <c r="J31" s="120" t="s">
        <v>66</v>
      </c>
      <c r="K31" s="120">
        <v>14733</v>
      </c>
      <c r="L31" s="120">
        <v>16520</v>
      </c>
      <c r="M31" s="120" t="s">
        <v>66</v>
      </c>
      <c r="N31" s="211"/>
    </row>
    <row r="32" spans="1:35" s="197" customFormat="1" x14ac:dyDescent="0.3">
      <c r="A32" s="213"/>
      <c r="B32" s="534"/>
      <c r="C32" s="535"/>
      <c r="D32" s="536"/>
      <c r="E32" s="204"/>
      <c r="F32" s="534"/>
      <c r="G32" s="536"/>
      <c r="H32" s="383"/>
      <c r="I32" s="204"/>
      <c r="J32" s="534"/>
      <c r="K32" s="535"/>
      <c r="L32" s="535"/>
      <c r="M32" s="536"/>
      <c r="N32" s="196"/>
      <c r="O32" s="136"/>
      <c r="P32" s="136"/>
      <c r="Q32" s="136"/>
      <c r="R32" s="136"/>
      <c r="S32" s="136"/>
      <c r="T32" s="136"/>
      <c r="U32" s="136"/>
      <c r="V32" s="136"/>
      <c r="W32" s="136"/>
      <c r="X32" s="136"/>
      <c r="Y32" s="136"/>
      <c r="Z32" s="136"/>
      <c r="AA32" s="136"/>
      <c r="AB32" s="136"/>
      <c r="AC32" s="136"/>
      <c r="AD32" s="136"/>
      <c r="AE32" s="136"/>
      <c r="AF32" s="136"/>
      <c r="AG32" s="136"/>
      <c r="AH32" s="136"/>
      <c r="AI32" s="136"/>
    </row>
    <row r="33" spans="1:35" s="197" customFormat="1" ht="35.25" customHeight="1" x14ac:dyDescent="0.3">
      <c r="A33" s="631" t="s">
        <v>42</v>
      </c>
      <c r="B33" s="542" t="s">
        <v>16</v>
      </c>
      <c r="C33" s="543"/>
      <c r="D33" s="214" t="s">
        <v>14</v>
      </c>
      <c r="E33" s="204"/>
      <c r="F33" s="542" t="s">
        <v>16</v>
      </c>
      <c r="G33" s="543"/>
      <c r="H33" s="214" t="s">
        <v>14</v>
      </c>
      <c r="I33" s="204"/>
      <c r="J33" s="542" t="s">
        <v>16</v>
      </c>
      <c r="K33" s="544"/>
      <c r="L33" s="543"/>
      <c r="M33" s="214" t="s">
        <v>14</v>
      </c>
      <c r="N33" s="196"/>
      <c r="O33" s="136"/>
      <c r="P33" s="136"/>
      <c r="Q33" s="136"/>
      <c r="R33" s="136"/>
      <c r="S33" s="136"/>
      <c r="T33" s="136"/>
      <c r="U33" s="136"/>
      <c r="V33" s="136"/>
      <c r="W33" s="136"/>
      <c r="X33" s="136"/>
      <c r="Y33" s="136"/>
      <c r="Z33" s="136"/>
      <c r="AA33" s="136"/>
      <c r="AB33" s="136"/>
      <c r="AC33" s="136"/>
      <c r="AD33" s="136"/>
      <c r="AE33" s="136"/>
      <c r="AF33" s="136"/>
      <c r="AG33" s="136"/>
      <c r="AH33" s="136"/>
      <c r="AI33" s="136"/>
    </row>
    <row r="34" spans="1:35" s="137" customFormat="1" ht="26.25" customHeight="1" x14ac:dyDescent="0.3">
      <c r="A34" s="545"/>
      <c r="B34" s="537" t="s">
        <v>73</v>
      </c>
      <c r="C34" s="538"/>
      <c r="D34" s="289">
        <v>0.11070000000000001</v>
      </c>
      <c r="E34" s="193"/>
      <c r="F34" s="537" t="s">
        <v>337</v>
      </c>
      <c r="G34" s="538"/>
      <c r="H34" s="289">
        <v>0.98629999999999995</v>
      </c>
      <c r="I34" s="193"/>
      <c r="J34" s="419" t="s">
        <v>312</v>
      </c>
      <c r="K34" s="557"/>
      <c r="L34" s="420"/>
      <c r="M34" s="286">
        <v>0.97609999999999997</v>
      </c>
      <c r="N34" s="206"/>
      <c r="O34" s="136"/>
      <c r="P34" s="136"/>
      <c r="Q34" s="136"/>
      <c r="R34" s="136"/>
      <c r="S34" s="136"/>
      <c r="T34" s="136"/>
      <c r="U34" s="136"/>
      <c r="V34" s="136"/>
      <c r="W34" s="136"/>
      <c r="X34" s="136"/>
      <c r="Y34" s="136"/>
      <c r="Z34" s="136"/>
      <c r="AA34" s="136"/>
      <c r="AB34" s="136"/>
      <c r="AC34" s="136"/>
      <c r="AD34" s="136"/>
      <c r="AE34" s="136"/>
      <c r="AF34" s="136"/>
      <c r="AG34" s="136"/>
      <c r="AH34" s="136"/>
      <c r="AI34" s="136"/>
    </row>
    <row r="35" spans="1:35" s="137" customFormat="1" ht="26.25" customHeight="1" x14ac:dyDescent="0.3">
      <c r="A35" s="546"/>
      <c r="B35" s="537" t="s">
        <v>70</v>
      </c>
      <c r="C35" s="538"/>
      <c r="D35" s="289">
        <v>8.6499999999999994E-2</v>
      </c>
      <c r="E35" s="193"/>
      <c r="F35" s="537" t="s">
        <v>235</v>
      </c>
      <c r="G35" s="538"/>
      <c r="H35" s="289">
        <v>1.37E-2</v>
      </c>
      <c r="I35" s="193"/>
      <c r="J35" s="412" t="s">
        <v>235</v>
      </c>
      <c r="K35" s="558"/>
      <c r="L35" s="413"/>
      <c r="M35" s="286">
        <v>2.3900000000000001E-2</v>
      </c>
      <c r="N35" s="206"/>
      <c r="O35" s="136"/>
      <c r="P35" s="136"/>
      <c r="Q35" s="136"/>
      <c r="R35" s="136"/>
      <c r="S35" s="136"/>
      <c r="T35" s="136"/>
      <c r="U35" s="136"/>
      <c r="V35" s="136"/>
      <c r="W35" s="136"/>
      <c r="X35" s="136"/>
      <c r="Y35" s="136"/>
      <c r="Z35" s="136"/>
      <c r="AA35" s="136"/>
      <c r="AB35" s="136"/>
      <c r="AC35" s="136"/>
      <c r="AD35" s="136"/>
      <c r="AE35" s="136"/>
      <c r="AF35" s="136"/>
      <c r="AG35" s="136"/>
      <c r="AH35" s="136"/>
      <c r="AI35" s="136"/>
    </row>
    <row r="36" spans="1:35" s="137" customFormat="1" ht="26.25" customHeight="1" x14ac:dyDescent="0.3">
      <c r="A36" s="546"/>
      <c r="B36" s="537" t="s">
        <v>69</v>
      </c>
      <c r="C36" s="538"/>
      <c r="D36" s="289">
        <v>8.4900000000000003E-2</v>
      </c>
      <c r="E36" s="193"/>
      <c r="F36" s="537"/>
      <c r="G36" s="538"/>
      <c r="H36" s="215"/>
      <c r="I36" s="193"/>
      <c r="J36" s="559"/>
      <c r="K36" s="560"/>
      <c r="L36" s="561"/>
      <c r="M36" s="122"/>
      <c r="N36" s="206"/>
      <c r="O36" s="136"/>
      <c r="P36" s="136"/>
      <c r="Q36" s="136"/>
      <c r="R36" s="136"/>
      <c r="S36" s="136"/>
      <c r="T36" s="136"/>
      <c r="U36" s="136"/>
      <c r="V36" s="136"/>
      <c r="W36" s="136"/>
      <c r="X36" s="136"/>
      <c r="Y36" s="136"/>
      <c r="Z36" s="136"/>
      <c r="AA36" s="136"/>
      <c r="AB36" s="136"/>
      <c r="AC36" s="136"/>
      <c r="AD36" s="136"/>
      <c r="AE36" s="136"/>
      <c r="AF36" s="136"/>
      <c r="AG36" s="136"/>
      <c r="AH36" s="136"/>
      <c r="AI36" s="136"/>
    </row>
    <row r="37" spans="1:35" s="137" customFormat="1" ht="26.25" customHeight="1" x14ac:dyDescent="0.3">
      <c r="A37" s="546"/>
      <c r="B37" s="537" t="s">
        <v>67</v>
      </c>
      <c r="C37" s="538"/>
      <c r="D37" s="289">
        <v>7.0199999999999999E-2</v>
      </c>
      <c r="E37" s="193"/>
      <c r="F37" s="537"/>
      <c r="G37" s="538"/>
      <c r="H37" s="215"/>
      <c r="I37" s="193"/>
      <c r="J37" s="559"/>
      <c r="K37" s="560"/>
      <c r="L37" s="561"/>
      <c r="M37" s="122"/>
      <c r="N37" s="206"/>
      <c r="O37" s="136"/>
      <c r="P37" s="136"/>
      <c r="Q37" s="136"/>
      <c r="R37" s="136"/>
      <c r="S37" s="136"/>
      <c r="T37" s="136"/>
      <c r="U37" s="136"/>
      <c r="V37" s="136"/>
      <c r="W37" s="136"/>
      <c r="X37" s="136"/>
      <c r="Y37" s="136"/>
      <c r="Z37" s="136"/>
      <c r="AA37" s="136"/>
      <c r="AB37" s="136"/>
      <c r="AC37" s="136"/>
      <c r="AD37" s="136"/>
      <c r="AE37" s="136"/>
      <c r="AF37" s="136"/>
      <c r="AG37" s="136"/>
      <c r="AH37" s="136"/>
      <c r="AI37" s="136"/>
    </row>
    <row r="38" spans="1:35" s="137" customFormat="1" ht="26.25" customHeight="1" x14ac:dyDescent="0.3">
      <c r="A38" s="546"/>
      <c r="B38" s="537" t="s">
        <v>272</v>
      </c>
      <c r="C38" s="538"/>
      <c r="D38" s="289">
        <v>5.8200000000000002E-2</v>
      </c>
      <c r="E38" s="193"/>
      <c r="F38" s="537"/>
      <c r="G38" s="538"/>
      <c r="H38" s="215"/>
      <c r="I38" s="193"/>
      <c r="J38" s="559"/>
      <c r="K38" s="560"/>
      <c r="L38" s="561"/>
      <c r="M38" s="122"/>
      <c r="N38" s="206"/>
      <c r="O38" s="136"/>
      <c r="P38" s="136"/>
      <c r="Q38" s="136"/>
      <c r="R38" s="136"/>
      <c r="S38" s="136"/>
      <c r="T38" s="136"/>
      <c r="U38" s="136"/>
      <c r="V38" s="136"/>
      <c r="W38" s="136"/>
      <c r="X38" s="136"/>
      <c r="Y38" s="136"/>
      <c r="Z38" s="136"/>
      <c r="AA38" s="136"/>
      <c r="AB38" s="136"/>
      <c r="AC38" s="136"/>
      <c r="AD38" s="136"/>
      <c r="AE38" s="136"/>
      <c r="AF38" s="136"/>
      <c r="AG38" s="136"/>
      <c r="AH38" s="136"/>
      <c r="AI38" s="136"/>
    </row>
    <row r="39" spans="1:35" s="137" customFormat="1" ht="26.25" customHeight="1" x14ac:dyDescent="0.3">
      <c r="A39" s="546"/>
      <c r="B39" s="537" t="s">
        <v>89</v>
      </c>
      <c r="C39" s="538"/>
      <c r="D39" s="289">
        <v>5.0099999999999999E-2</v>
      </c>
      <c r="E39" s="193"/>
      <c r="F39" s="537"/>
      <c r="G39" s="538"/>
      <c r="H39" s="215"/>
      <c r="I39" s="193"/>
      <c r="J39" s="559"/>
      <c r="K39" s="560"/>
      <c r="L39" s="561"/>
      <c r="M39" s="122"/>
      <c r="N39" s="206"/>
      <c r="O39" s="136"/>
      <c r="P39" s="136"/>
      <c r="Q39" s="136"/>
      <c r="R39" s="136"/>
      <c r="S39" s="136"/>
      <c r="T39" s="136"/>
      <c r="U39" s="136"/>
      <c r="V39" s="136"/>
      <c r="W39" s="136"/>
      <c r="X39" s="136"/>
      <c r="Y39" s="136"/>
      <c r="Z39" s="136"/>
      <c r="AA39" s="136"/>
      <c r="AB39" s="136"/>
      <c r="AC39" s="136"/>
      <c r="AD39" s="136"/>
      <c r="AE39" s="136"/>
      <c r="AF39" s="136"/>
      <c r="AG39" s="136"/>
      <c r="AH39" s="136"/>
      <c r="AI39" s="136"/>
    </row>
    <row r="40" spans="1:35" s="137" customFormat="1" ht="26.25" customHeight="1" x14ac:dyDescent="0.3">
      <c r="A40" s="546"/>
      <c r="B40" s="537" t="s">
        <v>88</v>
      </c>
      <c r="C40" s="538"/>
      <c r="D40" s="289">
        <v>3.6799999999999999E-2</v>
      </c>
      <c r="E40" s="193"/>
      <c r="F40" s="537"/>
      <c r="G40" s="538"/>
      <c r="H40" s="215"/>
      <c r="I40" s="193"/>
      <c r="J40" s="559"/>
      <c r="K40" s="560"/>
      <c r="L40" s="561"/>
      <c r="M40" s="122"/>
      <c r="N40" s="206"/>
      <c r="O40" s="136"/>
      <c r="P40" s="136"/>
      <c r="Q40" s="136"/>
      <c r="R40" s="136"/>
      <c r="S40" s="136"/>
      <c r="T40" s="136"/>
      <c r="U40" s="136"/>
      <c r="V40" s="136"/>
      <c r="W40" s="136"/>
      <c r="X40" s="136"/>
      <c r="Y40" s="136"/>
      <c r="Z40" s="136"/>
      <c r="AA40" s="136"/>
      <c r="AB40" s="136"/>
      <c r="AC40" s="136"/>
      <c r="AD40" s="136"/>
      <c r="AE40" s="136"/>
      <c r="AF40" s="136"/>
      <c r="AG40" s="136"/>
      <c r="AH40" s="136"/>
      <c r="AI40" s="136"/>
    </row>
    <row r="41" spans="1:35" s="137" customFormat="1" ht="26.25" customHeight="1" x14ac:dyDescent="0.3">
      <c r="A41" s="546"/>
      <c r="B41" s="537" t="s">
        <v>75</v>
      </c>
      <c r="C41" s="538"/>
      <c r="D41" s="289">
        <v>2.9899999999999999E-2</v>
      </c>
      <c r="E41" s="193"/>
      <c r="F41" s="537"/>
      <c r="G41" s="538"/>
      <c r="H41" s="215"/>
      <c r="I41" s="193"/>
      <c r="J41" s="559"/>
      <c r="K41" s="560"/>
      <c r="L41" s="561"/>
      <c r="M41" s="122"/>
      <c r="N41" s="206"/>
      <c r="O41" s="136"/>
      <c r="P41" s="136"/>
      <c r="Q41" s="136"/>
      <c r="R41" s="136"/>
      <c r="S41" s="136"/>
      <c r="T41" s="136"/>
      <c r="U41" s="136"/>
      <c r="V41" s="136"/>
      <c r="W41" s="136"/>
      <c r="X41" s="136"/>
      <c r="Y41" s="136"/>
      <c r="Z41" s="136"/>
      <c r="AA41" s="136"/>
      <c r="AB41" s="136"/>
      <c r="AC41" s="136"/>
      <c r="AD41" s="136"/>
      <c r="AE41" s="136"/>
      <c r="AF41" s="136"/>
      <c r="AG41" s="136"/>
      <c r="AH41" s="136"/>
      <c r="AI41" s="136"/>
    </row>
    <row r="42" spans="1:35" s="137" customFormat="1" ht="26.25" customHeight="1" x14ac:dyDescent="0.3">
      <c r="A42" s="546"/>
      <c r="B42" s="537" t="s">
        <v>346</v>
      </c>
      <c r="C42" s="538"/>
      <c r="D42" s="289">
        <v>2.64E-2</v>
      </c>
      <c r="E42" s="193"/>
      <c r="F42" s="537"/>
      <c r="G42" s="538"/>
      <c r="H42" s="215"/>
      <c r="I42" s="193"/>
      <c r="J42" s="559"/>
      <c r="K42" s="560"/>
      <c r="L42" s="561"/>
      <c r="M42" s="122"/>
      <c r="N42" s="206"/>
      <c r="O42" s="136"/>
      <c r="P42" s="136"/>
      <c r="Q42" s="136"/>
      <c r="R42" s="136"/>
      <c r="S42" s="136"/>
      <c r="T42" s="136"/>
      <c r="U42" s="136"/>
      <c r="V42" s="136"/>
      <c r="W42" s="136"/>
      <c r="X42" s="136"/>
      <c r="Y42" s="136"/>
      <c r="Z42" s="136"/>
      <c r="AA42" s="136"/>
      <c r="AB42" s="136"/>
      <c r="AC42" s="136"/>
      <c r="AD42" s="136"/>
      <c r="AE42" s="136"/>
      <c r="AF42" s="136"/>
      <c r="AG42" s="136"/>
      <c r="AH42" s="136"/>
      <c r="AI42" s="136"/>
    </row>
    <row r="43" spans="1:35" s="137" customFormat="1" ht="26.25" customHeight="1" x14ac:dyDescent="0.3">
      <c r="A43" s="547"/>
      <c r="B43" s="537" t="s">
        <v>79</v>
      </c>
      <c r="C43" s="538"/>
      <c r="D43" s="289">
        <v>2.5999999999999999E-2</v>
      </c>
      <c r="E43" s="193"/>
      <c r="F43" s="537"/>
      <c r="G43" s="538"/>
      <c r="H43" s="215"/>
      <c r="I43" s="193"/>
      <c r="J43" s="559"/>
      <c r="K43" s="560"/>
      <c r="L43" s="561"/>
      <c r="M43" s="122"/>
      <c r="N43" s="206"/>
      <c r="O43" s="136"/>
      <c r="P43" s="136"/>
      <c r="Q43" s="136"/>
      <c r="R43" s="136"/>
      <c r="S43" s="136"/>
      <c r="T43" s="136"/>
      <c r="U43" s="136"/>
      <c r="V43" s="136"/>
      <c r="W43" s="136"/>
      <c r="X43" s="136"/>
      <c r="Y43" s="136"/>
      <c r="Z43" s="136"/>
      <c r="AA43" s="136"/>
      <c r="AB43" s="136"/>
      <c r="AC43" s="136"/>
      <c r="AD43" s="136"/>
      <c r="AE43" s="136"/>
      <c r="AF43" s="136"/>
      <c r="AG43" s="136"/>
      <c r="AH43" s="136"/>
      <c r="AI43" s="136"/>
    </row>
    <row r="44" spans="1:35" s="137" customFormat="1" x14ac:dyDescent="0.3">
      <c r="A44" s="114"/>
      <c r="B44" s="548" t="s">
        <v>6</v>
      </c>
      <c r="C44" s="549"/>
      <c r="D44" s="290">
        <v>0.57969999999999999</v>
      </c>
      <c r="E44" s="216"/>
      <c r="F44" s="548" t="s">
        <v>6</v>
      </c>
      <c r="G44" s="549"/>
      <c r="H44" s="342">
        <v>1</v>
      </c>
      <c r="I44" s="216"/>
      <c r="J44" s="550" t="s">
        <v>6</v>
      </c>
      <c r="K44" s="550"/>
      <c r="L44" s="550"/>
      <c r="M44" s="343">
        <v>1</v>
      </c>
      <c r="N44" s="206"/>
      <c r="O44" s="136"/>
      <c r="P44" s="136"/>
      <c r="Q44" s="136"/>
      <c r="R44" s="136"/>
      <c r="S44" s="136"/>
      <c r="T44" s="136"/>
      <c r="U44" s="136"/>
      <c r="V44" s="136"/>
      <c r="W44" s="136"/>
      <c r="X44" s="136"/>
      <c r="Y44" s="136"/>
      <c r="Z44" s="136"/>
      <c r="AA44" s="136"/>
      <c r="AB44" s="136"/>
      <c r="AC44" s="136"/>
      <c r="AD44" s="136"/>
      <c r="AE44" s="136"/>
      <c r="AF44" s="136"/>
      <c r="AG44" s="136"/>
      <c r="AH44" s="136"/>
      <c r="AI44" s="136"/>
    </row>
    <row r="45" spans="1:35" s="137" customFormat="1" x14ac:dyDescent="0.3">
      <c r="A45" s="114"/>
      <c r="B45" s="534"/>
      <c r="C45" s="535"/>
      <c r="D45" s="536"/>
      <c r="E45" s="204"/>
      <c r="F45" s="534"/>
      <c r="G45" s="535"/>
      <c r="H45" s="536"/>
      <c r="I45" s="204"/>
      <c r="J45" s="553"/>
      <c r="K45" s="554"/>
      <c r="L45" s="554"/>
      <c r="M45" s="555"/>
      <c r="N45" s="196"/>
      <c r="O45" s="136"/>
      <c r="P45" s="136"/>
      <c r="Q45" s="136"/>
      <c r="R45" s="136"/>
      <c r="S45" s="136"/>
      <c r="T45" s="136"/>
      <c r="U45" s="136"/>
      <c r="V45" s="136"/>
      <c r="W45" s="136"/>
      <c r="X45" s="136"/>
      <c r="Y45" s="136"/>
      <c r="Z45" s="136"/>
      <c r="AA45" s="136"/>
      <c r="AB45" s="136"/>
      <c r="AC45" s="136"/>
      <c r="AD45" s="136"/>
      <c r="AE45" s="136"/>
      <c r="AF45" s="136"/>
      <c r="AG45" s="136"/>
      <c r="AH45" s="136"/>
      <c r="AI45" s="136"/>
    </row>
    <row r="46" spans="1:35" s="274" customFormat="1" x14ac:dyDescent="0.3">
      <c r="A46" s="271" t="s">
        <v>39</v>
      </c>
      <c r="B46" s="556">
        <v>59.92</v>
      </c>
      <c r="C46" s="556"/>
      <c r="D46" s="556"/>
      <c r="E46" s="268"/>
      <c r="F46" s="556">
        <v>83.14</v>
      </c>
      <c r="G46" s="556"/>
      <c r="H46" s="556"/>
      <c r="I46" s="268"/>
      <c r="J46" s="556">
        <v>53.83</v>
      </c>
      <c r="K46" s="556"/>
      <c r="L46" s="556"/>
      <c r="M46" s="556"/>
      <c r="N46" s="272"/>
      <c r="O46" s="273"/>
      <c r="P46" s="273"/>
      <c r="Q46" s="273"/>
      <c r="R46" s="273"/>
      <c r="S46" s="273"/>
      <c r="T46" s="273"/>
      <c r="U46" s="273"/>
      <c r="V46" s="273"/>
      <c r="W46" s="273"/>
      <c r="X46" s="273"/>
      <c r="Y46" s="273"/>
      <c r="Z46" s="273"/>
      <c r="AA46" s="273"/>
      <c r="AB46" s="273"/>
      <c r="AC46" s="273"/>
      <c r="AD46" s="273"/>
      <c r="AE46" s="273"/>
      <c r="AF46" s="273"/>
      <c r="AG46" s="273"/>
      <c r="AH46" s="273"/>
      <c r="AI46" s="273"/>
    </row>
    <row r="47" spans="1:35" s="137" customFormat="1" x14ac:dyDescent="0.3">
      <c r="A47" s="114"/>
      <c r="B47" s="553"/>
      <c r="C47" s="554"/>
      <c r="D47" s="555"/>
      <c r="E47" s="204"/>
      <c r="F47" s="553"/>
      <c r="G47" s="554"/>
      <c r="H47" s="555"/>
      <c r="I47" s="204"/>
      <c r="J47" s="553"/>
      <c r="K47" s="554"/>
      <c r="L47" s="554"/>
      <c r="M47" s="555"/>
      <c r="N47" s="196"/>
      <c r="O47" s="136"/>
      <c r="P47" s="136"/>
      <c r="Q47" s="136"/>
      <c r="R47" s="136"/>
      <c r="S47" s="136"/>
      <c r="T47" s="136"/>
      <c r="U47" s="136"/>
      <c r="V47" s="136"/>
      <c r="W47" s="136"/>
      <c r="X47" s="136"/>
      <c r="Y47" s="136"/>
      <c r="Z47" s="136"/>
      <c r="AA47" s="136"/>
      <c r="AB47" s="136"/>
      <c r="AC47" s="136"/>
      <c r="AD47" s="136"/>
      <c r="AE47" s="136"/>
      <c r="AF47" s="136"/>
      <c r="AG47" s="136"/>
      <c r="AH47" s="136"/>
      <c r="AI47" s="136"/>
    </row>
    <row r="48" spans="1:35" s="137" customFormat="1" x14ac:dyDescent="0.3">
      <c r="A48" s="217" t="s">
        <v>40</v>
      </c>
      <c r="B48" s="562"/>
      <c r="C48" s="563"/>
      <c r="D48" s="564"/>
      <c r="E48" s="218"/>
      <c r="F48" s="562"/>
      <c r="G48" s="563"/>
      <c r="H48" s="564"/>
      <c r="I48" s="218"/>
      <c r="J48" s="562"/>
      <c r="K48" s="563"/>
      <c r="L48" s="563"/>
      <c r="M48" s="564"/>
      <c r="N48" s="196"/>
      <c r="O48" s="136"/>
      <c r="P48" s="136"/>
      <c r="Q48" s="136"/>
      <c r="R48" s="136"/>
      <c r="S48" s="136"/>
      <c r="T48" s="136"/>
      <c r="U48" s="136"/>
      <c r="V48" s="136"/>
      <c r="W48" s="136"/>
      <c r="X48" s="136"/>
      <c r="Y48" s="136"/>
      <c r="Z48" s="136"/>
      <c r="AA48" s="136"/>
      <c r="AB48" s="136"/>
      <c r="AC48" s="136"/>
      <c r="AD48" s="136"/>
      <c r="AE48" s="136"/>
      <c r="AF48" s="136"/>
      <c r="AG48" s="136"/>
      <c r="AH48" s="136"/>
      <c r="AI48" s="136"/>
    </row>
    <row r="49" spans="1:65" s="303" customFormat="1" x14ac:dyDescent="0.3">
      <c r="A49" s="302" t="s">
        <v>29</v>
      </c>
      <c r="B49" s="551">
        <v>1E-3</v>
      </c>
      <c r="C49" s="551"/>
      <c r="D49" s="551"/>
      <c r="E49" s="238"/>
      <c r="F49" s="551">
        <v>5.4999999999999997E-3</v>
      </c>
      <c r="G49" s="551"/>
      <c r="H49" s="551"/>
      <c r="I49" s="238"/>
      <c r="J49" s="551">
        <v>7.3000000000000001E-3</v>
      </c>
      <c r="K49" s="551"/>
      <c r="L49" s="551"/>
      <c r="M49" s="551"/>
      <c r="N49" s="211"/>
      <c r="O49" s="212"/>
      <c r="P49" s="212"/>
      <c r="Q49" s="212"/>
      <c r="R49" s="212"/>
      <c r="S49" s="212"/>
      <c r="T49" s="212"/>
      <c r="U49" s="212"/>
      <c r="V49" s="212"/>
      <c r="W49" s="212"/>
      <c r="X49" s="212"/>
      <c r="Y49" s="212"/>
      <c r="Z49" s="212"/>
      <c r="AA49" s="212"/>
      <c r="AB49" s="212"/>
      <c r="AC49" s="212"/>
      <c r="AD49" s="212"/>
      <c r="AE49" s="212"/>
      <c r="AF49" s="212"/>
      <c r="AG49" s="212"/>
      <c r="AH49" s="212"/>
      <c r="AI49" s="212"/>
    </row>
    <row r="50" spans="1:65" s="303" customFormat="1" x14ac:dyDescent="0.3">
      <c r="A50" s="302" t="s">
        <v>7</v>
      </c>
      <c r="B50" s="551" t="s">
        <v>58</v>
      </c>
      <c r="C50" s="551"/>
      <c r="D50" s="551"/>
      <c r="E50" s="238"/>
      <c r="F50" s="551" t="s">
        <v>58</v>
      </c>
      <c r="G50" s="551"/>
      <c r="H50" s="551"/>
      <c r="I50" s="238"/>
      <c r="J50" s="551">
        <v>1.6000000000000001E-3</v>
      </c>
      <c r="K50" s="551"/>
      <c r="L50" s="551"/>
      <c r="M50" s="551"/>
      <c r="N50" s="211"/>
      <c r="O50" s="212"/>
      <c r="P50" s="212"/>
      <c r="Q50" s="212"/>
      <c r="R50" s="212"/>
      <c r="S50" s="212"/>
      <c r="T50" s="212"/>
      <c r="U50" s="212"/>
      <c r="V50" s="212"/>
      <c r="W50" s="212"/>
      <c r="X50" s="212"/>
      <c r="Y50" s="212"/>
      <c r="Z50" s="212"/>
      <c r="AA50" s="212"/>
      <c r="AB50" s="212"/>
      <c r="AC50" s="212"/>
      <c r="AD50" s="212"/>
      <c r="AE50" s="212"/>
      <c r="AF50" s="212"/>
      <c r="AG50" s="212"/>
      <c r="AH50" s="212"/>
      <c r="AI50" s="212"/>
    </row>
    <row r="51" spans="1:65" s="220" customFormat="1" ht="280.5" customHeight="1" x14ac:dyDescent="0.3">
      <c r="A51" s="219" t="s">
        <v>49</v>
      </c>
      <c r="B51" s="440" t="s">
        <v>58</v>
      </c>
      <c r="C51" s="440"/>
      <c r="D51" s="440"/>
      <c r="E51" s="75"/>
      <c r="F51" s="440" t="s">
        <v>58</v>
      </c>
      <c r="G51" s="440"/>
      <c r="H51" s="440"/>
      <c r="I51" s="75"/>
      <c r="J51" s="440" t="s">
        <v>58</v>
      </c>
      <c r="K51" s="440"/>
      <c r="L51" s="440"/>
      <c r="M51" s="440"/>
      <c r="N51" s="75"/>
      <c r="O51" s="175"/>
      <c r="P51" s="175"/>
      <c r="Q51" s="175"/>
      <c r="R51" s="175"/>
      <c r="S51" s="175"/>
      <c r="T51" s="175"/>
      <c r="U51" s="175"/>
      <c r="V51" s="175"/>
      <c r="W51" s="175"/>
      <c r="X51" s="175"/>
      <c r="Y51" s="175"/>
      <c r="Z51" s="175"/>
      <c r="AA51" s="175"/>
      <c r="AB51" s="175"/>
      <c r="AC51" s="175"/>
      <c r="AD51" s="175"/>
      <c r="AE51" s="175"/>
      <c r="AF51" s="175"/>
      <c r="AG51" s="175"/>
      <c r="AH51" s="175"/>
      <c r="AI51" s="175"/>
    </row>
    <row r="52" spans="1:65" s="222" customFormat="1" ht="15" customHeight="1" x14ac:dyDescent="0.3">
      <c r="A52" s="221" t="s">
        <v>46</v>
      </c>
      <c r="E52" s="176"/>
      <c r="H52" s="223"/>
      <c r="I52" s="176"/>
      <c r="N52" s="176"/>
      <c r="O52" s="90"/>
      <c r="P52" s="90"/>
      <c r="Q52" s="90"/>
      <c r="R52" s="90"/>
      <c r="S52" s="90"/>
      <c r="T52" s="90"/>
      <c r="U52" s="90"/>
      <c r="V52" s="90"/>
      <c r="W52" s="90"/>
      <c r="X52" s="90"/>
      <c r="Y52" s="90"/>
      <c r="Z52" s="90"/>
      <c r="AA52" s="90"/>
      <c r="AB52" s="90"/>
      <c r="AC52" s="90"/>
      <c r="AD52" s="90"/>
      <c r="AE52" s="90"/>
      <c r="AF52" s="90"/>
      <c r="AG52" s="90"/>
      <c r="AH52" s="90"/>
      <c r="AI52" s="90"/>
    </row>
    <row r="53" spans="1:65" s="222" customFormat="1" ht="172.5" customHeight="1" x14ac:dyDescent="0.3">
      <c r="A53" s="224" t="s">
        <v>45</v>
      </c>
      <c r="B53" s="552"/>
      <c r="C53" s="552"/>
      <c r="D53" s="552"/>
      <c r="E53" s="225"/>
      <c r="F53" s="642" t="s">
        <v>58</v>
      </c>
      <c r="G53" s="642"/>
      <c r="H53" s="642"/>
      <c r="I53" s="225"/>
      <c r="J53" s="488" t="s">
        <v>58</v>
      </c>
      <c r="K53" s="488"/>
      <c r="L53" s="488"/>
      <c r="M53" s="488"/>
      <c r="N53" s="176"/>
      <c r="O53" s="90"/>
      <c r="P53" s="90"/>
      <c r="Q53" s="90"/>
      <c r="R53" s="90"/>
      <c r="S53" s="90"/>
      <c r="T53" s="90"/>
      <c r="U53" s="90"/>
      <c r="V53" s="90"/>
      <c r="W53" s="90"/>
      <c r="X53" s="90"/>
      <c r="Y53" s="90"/>
      <c r="Z53" s="90"/>
      <c r="AA53" s="90"/>
      <c r="AB53" s="90"/>
      <c r="AC53" s="90"/>
      <c r="AD53" s="90"/>
      <c r="AE53" s="90"/>
      <c r="AF53" s="90"/>
      <c r="AG53" s="90"/>
      <c r="AH53" s="90"/>
      <c r="AI53" s="90"/>
    </row>
    <row r="54" spans="1:65" s="3" customFormat="1" x14ac:dyDescent="0.3">
      <c r="A54" s="61" t="s">
        <v>47</v>
      </c>
      <c r="B54" s="403" t="s">
        <v>58</v>
      </c>
      <c r="C54" s="403"/>
      <c r="D54" s="403"/>
      <c r="E54" s="8"/>
      <c r="F54" s="403" t="s">
        <v>58</v>
      </c>
      <c r="G54" s="403"/>
      <c r="H54" s="403"/>
      <c r="I54" s="8"/>
      <c r="J54" s="393" t="s">
        <v>58</v>
      </c>
      <c r="K54" s="393"/>
      <c r="L54" s="393"/>
      <c r="M54" s="393"/>
      <c r="N54" s="226"/>
      <c r="O54" s="25"/>
      <c r="P54" s="25"/>
      <c r="Q54" s="25"/>
      <c r="R54" s="25"/>
      <c r="S54" s="25"/>
      <c r="T54" s="25"/>
      <c r="U54" s="25"/>
      <c r="V54" s="25"/>
      <c r="W54" s="25"/>
      <c r="X54" s="25"/>
      <c r="Y54" s="25"/>
      <c r="Z54" s="25"/>
      <c r="AA54" s="25"/>
      <c r="AB54" s="25"/>
      <c r="AC54" s="25"/>
      <c r="AD54" s="25"/>
      <c r="AE54" s="25"/>
      <c r="AF54" s="25"/>
      <c r="AG54" s="25"/>
      <c r="AH54" s="25"/>
      <c r="AI54" s="25"/>
    </row>
    <row r="55" spans="1:65" s="197" customFormat="1" x14ac:dyDescent="0.3">
      <c r="E55" s="136"/>
      <c r="H55" s="227"/>
      <c r="I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row>
    <row r="56" spans="1:65" s="25" customFormat="1" x14ac:dyDescent="0.3">
      <c r="A56" s="91" t="s">
        <v>8</v>
      </c>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9"/>
      <c r="AI56" s="89"/>
      <c r="AJ56" s="89"/>
      <c r="AK56" s="88"/>
      <c r="AL56" s="88"/>
      <c r="AM56" s="88"/>
      <c r="AN56" s="88"/>
      <c r="AO56" s="88"/>
      <c r="AP56" s="88"/>
      <c r="AQ56" s="88"/>
      <c r="AR56" s="88"/>
      <c r="AS56" s="88"/>
      <c r="AT56" s="88"/>
      <c r="AU56" s="88"/>
      <c r="AV56" s="88"/>
      <c r="AW56" s="88"/>
      <c r="AX56" s="88"/>
      <c r="AY56" s="88"/>
      <c r="AZ56" s="90"/>
      <c r="BA56" s="90"/>
      <c r="BB56" s="90"/>
      <c r="BC56" s="90"/>
      <c r="BD56" s="88"/>
      <c r="BE56" s="88"/>
      <c r="BF56" s="88"/>
      <c r="BG56" s="88"/>
      <c r="BH56" s="88"/>
      <c r="BJ56" s="92"/>
      <c r="BK56" s="92"/>
      <c r="BL56" s="92"/>
      <c r="BM56" s="92"/>
    </row>
    <row r="57" spans="1:65" s="25" customFormat="1" ht="15.6" x14ac:dyDescent="0.3">
      <c r="A57" s="88" t="s">
        <v>50</v>
      </c>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9"/>
      <c r="AI57" s="89"/>
      <c r="AJ57" s="89"/>
      <c r="AK57" s="88"/>
      <c r="AL57" s="88"/>
      <c r="AM57" s="88"/>
      <c r="AN57" s="88"/>
      <c r="AO57" s="88"/>
      <c r="AP57" s="88"/>
      <c r="AQ57" s="88"/>
      <c r="AR57" s="88"/>
      <c r="AS57" s="88"/>
      <c r="AT57" s="88"/>
      <c r="AU57" s="88"/>
      <c r="AV57" s="88"/>
      <c r="AW57" s="88"/>
      <c r="AX57" s="88"/>
      <c r="AY57" s="88"/>
      <c r="AZ57" s="90"/>
      <c r="BA57" s="90"/>
      <c r="BB57" s="90"/>
      <c r="BC57" s="90"/>
      <c r="BD57" s="88"/>
      <c r="BE57" s="88"/>
      <c r="BF57" s="88"/>
      <c r="BG57" s="88"/>
      <c r="BH57" s="88"/>
      <c r="BJ57" s="92"/>
      <c r="BK57" s="92"/>
      <c r="BL57" s="92"/>
      <c r="BM57" s="92"/>
    </row>
    <row r="58" spans="1:65" s="663" customFormat="1" ht="14.4" x14ac:dyDescent="0.3">
      <c r="A58" s="663" t="s">
        <v>446</v>
      </c>
      <c r="E58" s="662"/>
      <c r="H58" s="664"/>
      <c r="I58" s="662"/>
      <c r="N58" s="662"/>
      <c r="O58" s="662"/>
      <c r="P58" s="662"/>
      <c r="Q58" s="662"/>
      <c r="R58" s="662"/>
      <c r="S58" s="662"/>
      <c r="T58" s="662"/>
      <c r="U58" s="662"/>
      <c r="V58" s="662"/>
      <c r="W58" s="662"/>
      <c r="X58" s="662"/>
      <c r="Y58" s="662"/>
      <c r="Z58" s="662"/>
      <c r="AA58" s="662"/>
      <c r="AB58" s="662"/>
      <c r="AC58" s="662"/>
      <c r="AD58" s="662"/>
      <c r="AE58" s="662"/>
      <c r="AF58" s="662"/>
      <c r="AG58" s="662"/>
      <c r="AH58" s="662"/>
      <c r="AI58" s="662"/>
      <c r="AJ58" s="662"/>
      <c r="AK58" s="662"/>
      <c r="AL58" s="662"/>
      <c r="AM58" s="662"/>
      <c r="AN58" s="662"/>
      <c r="AO58" s="662"/>
      <c r="AP58" s="662"/>
      <c r="AQ58" s="662"/>
      <c r="AR58" s="662"/>
    </row>
    <row r="59" spans="1:65" s="25" customFormat="1" ht="36" customHeight="1" x14ac:dyDescent="0.3">
      <c r="A59" s="442" t="s">
        <v>447</v>
      </c>
      <c r="B59" s="442"/>
      <c r="C59" s="442"/>
      <c r="D59" s="442"/>
      <c r="E59" s="442"/>
      <c r="F59" s="442"/>
      <c r="G59" s="442"/>
      <c r="H59" s="442"/>
      <c r="I59" s="442"/>
      <c r="J59" s="442"/>
      <c r="K59" s="442"/>
      <c r="L59" s="442"/>
      <c r="M59" s="88"/>
      <c r="N59" s="88"/>
      <c r="O59" s="88"/>
      <c r="P59" s="88"/>
      <c r="Q59" s="88"/>
      <c r="R59" s="88"/>
      <c r="S59" s="88"/>
      <c r="T59" s="88"/>
      <c r="U59" s="88"/>
      <c r="V59" s="88"/>
      <c r="W59" s="88"/>
      <c r="X59" s="88"/>
      <c r="Y59" s="88"/>
      <c r="Z59" s="88"/>
      <c r="AA59" s="88"/>
      <c r="AB59" s="88"/>
      <c r="AC59" s="88"/>
      <c r="AD59" s="88"/>
      <c r="AE59" s="88"/>
      <c r="AF59" s="88"/>
      <c r="AG59" s="88"/>
      <c r="AH59" s="89"/>
      <c r="AI59" s="89"/>
      <c r="AJ59" s="89"/>
      <c r="AK59" s="88"/>
      <c r="AL59" s="88"/>
      <c r="AM59" s="88"/>
      <c r="AN59" s="88"/>
      <c r="AO59" s="88"/>
      <c r="AP59" s="88"/>
      <c r="AQ59" s="88"/>
      <c r="AR59" s="88"/>
      <c r="AS59" s="88"/>
      <c r="AT59" s="88"/>
      <c r="AU59" s="88"/>
      <c r="AV59" s="88"/>
      <c r="AW59" s="88"/>
      <c r="AX59" s="88"/>
      <c r="AY59" s="88"/>
      <c r="AZ59" s="90"/>
      <c r="BA59" s="90"/>
      <c r="BB59" s="90"/>
      <c r="BC59" s="90"/>
      <c r="BD59" s="88"/>
      <c r="BE59" s="88"/>
      <c r="BF59" s="88"/>
      <c r="BG59" s="88"/>
      <c r="BH59" s="88"/>
      <c r="BJ59" s="92"/>
      <c r="BK59" s="92"/>
      <c r="BL59" s="92"/>
      <c r="BM59" s="92"/>
    </row>
    <row r="60" spans="1:65" s="25" customFormat="1" x14ac:dyDescent="0.3">
      <c r="A60" s="88" t="s">
        <v>448</v>
      </c>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9"/>
      <c r="AI60" s="89"/>
      <c r="AJ60" s="89"/>
      <c r="AK60" s="88"/>
      <c r="AL60" s="88"/>
      <c r="AM60" s="88"/>
      <c r="AN60" s="88"/>
      <c r="AO60" s="88"/>
      <c r="AP60" s="88"/>
      <c r="AQ60" s="88"/>
      <c r="AR60" s="88"/>
      <c r="AS60" s="88"/>
      <c r="AT60" s="88"/>
      <c r="AU60" s="88"/>
      <c r="AV60" s="88"/>
      <c r="AW60" s="88"/>
      <c r="AX60" s="88"/>
      <c r="AY60" s="88"/>
      <c r="AZ60" s="90"/>
      <c r="BA60" s="90"/>
      <c r="BB60" s="90"/>
      <c r="BC60" s="90"/>
      <c r="BD60" s="88"/>
      <c r="BE60" s="88"/>
      <c r="BF60" s="88"/>
      <c r="BG60" s="88"/>
      <c r="BH60" s="88"/>
      <c r="BJ60" s="92"/>
      <c r="BK60" s="92"/>
      <c r="BL60" s="92"/>
      <c r="BM60" s="92"/>
    </row>
    <row r="61" spans="1:65" s="25" customFormat="1" ht="15.6" x14ac:dyDescent="0.3">
      <c r="A61" s="88" t="s">
        <v>449</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9"/>
      <c r="AI61" s="89"/>
      <c r="AJ61" s="89"/>
      <c r="AK61" s="88"/>
      <c r="AL61" s="88"/>
      <c r="AM61" s="88"/>
      <c r="AN61" s="88"/>
      <c r="AO61" s="88"/>
      <c r="AP61" s="88"/>
      <c r="AQ61" s="88"/>
      <c r="AR61" s="88"/>
      <c r="AS61" s="88"/>
      <c r="AT61" s="88"/>
      <c r="AU61" s="88"/>
      <c r="AV61" s="88"/>
      <c r="AW61" s="88"/>
      <c r="AX61" s="88"/>
      <c r="AY61" s="88"/>
      <c r="AZ61" s="90"/>
      <c r="BA61" s="90"/>
      <c r="BB61" s="90"/>
      <c r="BC61" s="90"/>
      <c r="BD61" s="88"/>
      <c r="BE61" s="88"/>
      <c r="BF61" s="88"/>
      <c r="BG61" s="88"/>
      <c r="BH61" s="88"/>
      <c r="BJ61" s="88"/>
      <c r="BK61" s="88"/>
      <c r="BL61" s="88"/>
      <c r="BM61" s="88"/>
    </row>
    <row r="62" spans="1:65" ht="16.2" x14ac:dyDescent="0.3">
      <c r="A62" s="665" t="s">
        <v>443</v>
      </c>
    </row>
  </sheetData>
  <mergeCells count="109">
    <mergeCell ref="A59:L59"/>
    <mergeCell ref="J34:L34"/>
    <mergeCell ref="J35:L35"/>
    <mergeCell ref="J36:L36"/>
    <mergeCell ref="J37:L37"/>
    <mergeCell ref="J38:L38"/>
    <mergeCell ref="J39:L39"/>
    <mergeCell ref="J40:L40"/>
    <mergeCell ref="J41:L41"/>
    <mergeCell ref="J42:L42"/>
    <mergeCell ref="J43:L43"/>
    <mergeCell ref="B51:D51"/>
    <mergeCell ref="F51:H51"/>
    <mergeCell ref="J51:M51"/>
    <mergeCell ref="J54:M54"/>
    <mergeCell ref="F54:H54"/>
    <mergeCell ref="B54:D54"/>
    <mergeCell ref="B48:D48"/>
    <mergeCell ref="F48:H48"/>
    <mergeCell ref="J48:M48"/>
    <mergeCell ref="B49:D49"/>
    <mergeCell ref="F49:H49"/>
    <mergeCell ref="J49:M49"/>
    <mergeCell ref="B50:D50"/>
    <mergeCell ref="B44:C44"/>
    <mergeCell ref="F44:G44"/>
    <mergeCell ref="J44:L44"/>
    <mergeCell ref="B37:C37"/>
    <mergeCell ref="F37:G37"/>
    <mergeCell ref="F50:H50"/>
    <mergeCell ref="J50:M50"/>
    <mergeCell ref="B53:D53"/>
    <mergeCell ref="F53:H53"/>
    <mergeCell ref="J53:M53"/>
    <mergeCell ref="B45:D45"/>
    <mergeCell ref="F45:H45"/>
    <mergeCell ref="J45:M45"/>
    <mergeCell ref="B46:D46"/>
    <mergeCell ref="F46:H46"/>
    <mergeCell ref="J46:M46"/>
    <mergeCell ref="B47:D47"/>
    <mergeCell ref="F47:H47"/>
    <mergeCell ref="J47:M47"/>
    <mergeCell ref="A34:A43"/>
    <mergeCell ref="B34:C34"/>
    <mergeCell ref="F34:G34"/>
    <mergeCell ref="B35:C35"/>
    <mergeCell ref="F35:G35"/>
    <mergeCell ref="B38:C38"/>
    <mergeCell ref="F38:G38"/>
    <mergeCell ref="B39:C39"/>
    <mergeCell ref="F39:G39"/>
    <mergeCell ref="B43:C43"/>
    <mergeCell ref="F43:G43"/>
    <mergeCell ref="B40:C40"/>
    <mergeCell ref="F40:G40"/>
    <mergeCell ref="B41:C41"/>
    <mergeCell ref="F41:G41"/>
    <mergeCell ref="B42:C42"/>
    <mergeCell ref="F42:G42"/>
    <mergeCell ref="B24:D24"/>
    <mergeCell ref="F24:H24"/>
    <mergeCell ref="J24:M24"/>
    <mergeCell ref="B32:D32"/>
    <mergeCell ref="F32:G32"/>
    <mergeCell ref="J32:M32"/>
    <mergeCell ref="B36:C36"/>
    <mergeCell ref="F36:G36"/>
    <mergeCell ref="B9:D9"/>
    <mergeCell ref="F9:H9"/>
    <mergeCell ref="J9:M9"/>
    <mergeCell ref="B10:D10"/>
    <mergeCell ref="F10:H10"/>
    <mergeCell ref="J10:M10"/>
    <mergeCell ref="B33:C33"/>
    <mergeCell ref="F33:G33"/>
    <mergeCell ref="J33:L33"/>
    <mergeCell ref="A15:A16"/>
    <mergeCell ref="B15:D15"/>
    <mergeCell ref="F15:H15"/>
    <mergeCell ref="J15:M15"/>
    <mergeCell ref="B11:D11"/>
    <mergeCell ref="F11:H11"/>
    <mergeCell ref="J11:M11"/>
    <mergeCell ref="A12:A13"/>
    <mergeCell ref="F12:H13"/>
    <mergeCell ref="F14:H14"/>
    <mergeCell ref="J12:M13"/>
    <mergeCell ref="J14:M14"/>
    <mergeCell ref="B12:D13"/>
    <mergeCell ref="B14:D14"/>
    <mergeCell ref="B6:D6"/>
    <mergeCell ref="F6:H6"/>
    <mergeCell ref="J6:M6"/>
    <mergeCell ref="B7:D7"/>
    <mergeCell ref="F7:H7"/>
    <mergeCell ref="J7:M7"/>
    <mergeCell ref="B8:D8"/>
    <mergeCell ref="F8:H8"/>
    <mergeCell ref="J8:M8"/>
    <mergeCell ref="A1:M1"/>
    <mergeCell ref="A3:A4"/>
    <mergeCell ref="B3:D4"/>
    <mergeCell ref="F3:H4"/>
    <mergeCell ref="J3:M4"/>
    <mergeCell ref="A2:M2"/>
    <mergeCell ref="B5:D5"/>
    <mergeCell ref="F5:H5"/>
    <mergeCell ref="J5:M5"/>
  </mergeCells>
  <pageMargins left="0.7" right="0.7" top="0.75" bottom="0.75" header="0.3" footer="0.3"/>
  <pageSetup paperSize="8" scale="45" fitToWidth="0" orientation="landscape" r:id="rId1"/>
  <drawing r:id="rId2"/>
  <legacyDrawing r:id="rId3"/>
  <oleObjects>
    <mc:AlternateContent xmlns:mc="http://schemas.openxmlformats.org/markup-compatibility/2006">
      <mc:Choice Requires="x14">
        <oleObject progId="Document" shapeId="4097" r:id="rId4">
          <objectPr defaultSize="0" autoPict="0" r:id="rId5">
            <anchor moveWithCells="1">
              <from>
                <xdr:col>5</xdr:col>
                <xdr:colOff>60960</xdr:colOff>
                <xdr:row>50</xdr:row>
                <xdr:rowOff>60960</xdr:rowOff>
              </from>
              <to>
                <xdr:col>7</xdr:col>
                <xdr:colOff>1432560</xdr:colOff>
                <xdr:row>50</xdr:row>
                <xdr:rowOff>1478280</xdr:rowOff>
              </to>
            </anchor>
          </objectPr>
        </oleObject>
      </mc:Choice>
      <mc:Fallback>
        <oleObject progId="Document" shapeId="4097" r:id="rId4"/>
      </mc:Fallback>
    </mc:AlternateContent>
    <mc:AlternateContent xmlns:mc="http://schemas.openxmlformats.org/markup-compatibility/2006">
      <mc:Choice Requires="x14">
        <oleObject progId="Document" shapeId="4098" r:id="rId6">
          <objectPr defaultSize="0" autoPict="0" r:id="rId7">
            <anchor moveWithCells="1">
              <from>
                <xdr:col>9</xdr:col>
                <xdr:colOff>60960</xdr:colOff>
                <xdr:row>50</xdr:row>
                <xdr:rowOff>60960</xdr:rowOff>
              </from>
              <to>
                <xdr:col>12</xdr:col>
                <xdr:colOff>1165860</xdr:colOff>
                <xdr:row>50</xdr:row>
                <xdr:rowOff>1295400</xdr:rowOff>
              </to>
            </anchor>
          </objectPr>
        </oleObject>
      </mc:Choice>
      <mc:Fallback>
        <oleObject progId="Document" shapeId="4098" r:id="rId6"/>
      </mc:Fallback>
    </mc:AlternateContent>
    <mc:AlternateContent xmlns:mc="http://schemas.openxmlformats.org/markup-compatibility/2006">
      <mc:Choice Requires="x14">
        <oleObject progId="Document" shapeId="4099" r:id="rId8">
          <objectPr defaultSize="0" autoPict="0" r:id="rId9">
            <anchor moveWithCells="1">
              <from>
                <xdr:col>1</xdr:col>
                <xdr:colOff>60960</xdr:colOff>
                <xdr:row>50</xdr:row>
                <xdr:rowOff>60960</xdr:rowOff>
              </from>
              <to>
                <xdr:col>3</xdr:col>
                <xdr:colOff>1432560</xdr:colOff>
                <xdr:row>50</xdr:row>
                <xdr:rowOff>1478280</xdr:rowOff>
              </to>
            </anchor>
          </objectPr>
        </oleObject>
      </mc:Choice>
      <mc:Fallback>
        <oleObject progId="Document" shapeId="4099" r:id="rId8"/>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H57"/>
  <sheetViews>
    <sheetView showGridLines="0" zoomScale="85" zoomScaleNormal="85" workbookViewId="0">
      <pane xSplit="1" ySplit="4" topLeftCell="B5" activePane="bottomRight" state="frozen"/>
      <selection activeCell="B47" sqref="B47:E47"/>
      <selection pane="topRight" activeCell="B47" sqref="B47:E47"/>
      <selection pane="bottomLeft" activeCell="B47" sqref="B47:E47"/>
      <selection pane="bottomRight" activeCell="A5" sqref="A5"/>
    </sheetView>
  </sheetViews>
  <sheetFormatPr defaultColWidth="9.109375" defaultRowHeight="13.2" x14ac:dyDescent="0.25"/>
  <cols>
    <col min="1" max="1" width="46.6640625" style="188" customWidth="1"/>
    <col min="2" max="3" width="18.5546875" style="228" customWidth="1"/>
    <col min="4" max="4" width="20.21875" style="228" customWidth="1"/>
    <col min="5" max="5" width="18.5546875" style="228" customWidth="1"/>
    <col min="6" max="6" width="0.44140625" style="141" customWidth="1"/>
    <col min="7" max="9" width="18.5546875" style="188" customWidth="1"/>
    <col min="10" max="10" width="18.5546875" style="228" customWidth="1"/>
    <col min="11" max="11" width="0.44140625" style="141" customWidth="1"/>
    <col min="12" max="14" width="18.5546875" style="188" customWidth="1"/>
    <col min="15" max="15" width="18.5546875" style="228" customWidth="1"/>
    <col min="16" max="16" width="0.44140625" style="141" customWidth="1"/>
    <col min="17" max="16384" width="9.109375" style="188"/>
  </cols>
  <sheetData>
    <row r="1" spans="1:138" x14ac:dyDescent="0.25">
      <c r="A1" s="569" t="s">
        <v>15</v>
      </c>
      <c r="B1" s="570"/>
      <c r="C1" s="570"/>
      <c r="D1" s="570"/>
      <c r="E1" s="570"/>
      <c r="F1" s="570"/>
      <c r="G1" s="570"/>
      <c r="H1" s="570"/>
      <c r="I1" s="570"/>
      <c r="J1" s="570"/>
      <c r="K1" s="570"/>
      <c r="L1" s="570"/>
      <c r="M1" s="570"/>
      <c r="N1" s="570"/>
      <c r="O1" s="571"/>
      <c r="P1" s="229"/>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185"/>
      <c r="CV1" s="185"/>
      <c r="CW1" s="185"/>
      <c r="CX1" s="185"/>
      <c r="CY1" s="185"/>
      <c r="CZ1" s="185"/>
      <c r="DA1" s="185"/>
      <c r="DB1" s="185"/>
      <c r="DC1" s="185"/>
      <c r="DD1" s="185"/>
      <c r="DE1" s="185"/>
      <c r="DF1" s="185"/>
      <c r="DG1" s="185"/>
      <c r="DH1" s="185"/>
      <c r="DI1" s="185"/>
      <c r="DJ1" s="185"/>
      <c r="DK1" s="185"/>
      <c r="DL1" s="185"/>
      <c r="DM1" s="185"/>
      <c r="DN1" s="185"/>
      <c r="DO1" s="185"/>
      <c r="DP1" s="185"/>
      <c r="DQ1" s="185"/>
      <c r="DR1" s="185"/>
      <c r="DS1" s="185"/>
      <c r="DT1" s="185"/>
      <c r="DU1" s="185"/>
      <c r="DV1" s="185"/>
      <c r="DW1" s="185"/>
      <c r="DX1" s="185"/>
      <c r="DY1" s="185"/>
      <c r="DZ1" s="185"/>
      <c r="EA1" s="185"/>
      <c r="EB1" s="185"/>
      <c r="EC1" s="185"/>
      <c r="ED1" s="185"/>
      <c r="EE1" s="185"/>
      <c r="EF1" s="185"/>
      <c r="EG1" s="186"/>
      <c r="EH1" s="187"/>
    </row>
    <row r="2" spans="1:138" x14ac:dyDescent="0.25">
      <c r="A2" s="572" t="s">
        <v>55</v>
      </c>
      <c r="B2" s="572"/>
      <c r="C2" s="572"/>
      <c r="D2" s="572"/>
      <c r="E2" s="572"/>
      <c r="F2" s="572"/>
      <c r="G2" s="572"/>
      <c r="H2" s="572"/>
      <c r="I2" s="572"/>
      <c r="J2" s="572"/>
      <c r="K2" s="572"/>
      <c r="L2" s="572"/>
      <c r="M2" s="572"/>
      <c r="N2" s="572"/>
      <c r="O2" s="572"/>
      <c r="P2" s="229"/>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c r="DB2" s="185"/>
      <c r="DC2" s="185"/>
      <c r="DD2" s="185"/>
      <c r="DE2" s="185"/>
      <c r="DF2" s="185"/>
      <c r="DG2" s="185"/>
      <c r="DH2" s="185"/>
      <c r="DI2" s="185"/>
      <c r="DJ2" s="185"/>
      <c r="DK2" s="185"/>
      <c r="DL2" s="185"/>
      <c r="DM2" s="185"/>
      <c r="DN2" s="185"/>
      <c r="DO2" s="185"/>
      <c r="DP2" s="185"/>
      <c r="DQ2" s="185"/>
      <c r="DR2" s="185"/>
      <c r="DS2" s="185"/>
      <c r="DT2" s="185"/>
      <c r="DU2" s="185"/>
      <c r="DV2" s="185"/>
      <c r="DW2" s="185"/>
      <c r="DX2" s="185"/>
      <c r="DY2" s="185"/>
      <c r="DZ2" s="185"/>
      <c r="EA2" s="185"/>
      <c r="EB2" s="185"/>
      <c r="EC2" s="185"/>
      <c r="ED2" s="185"/>
      <c r="EE2" s="185"/>
      <c r="EF2" s="191"/>
      <c r="EG2" s="192"/>
      <c r="EH2" s="187"/>
    </row>
    <row r="3" spans="1:138" x14ac:dyDescent="0.25">
      <c r="A3" s="505" t="s">
        <v>17</v>
      </c>
      <c r="B3" s="507" t="s">
        <v>347</v>
      </c>
      <c r="C3" s="507"/>
      <c r="D3" s="507"/>
      <c r="E3" s="507"/>
      <c r="F3" s="193"/>
      <c r="G3" s="507" t="s">
        <v>437</v>
      </c>
      <c r="H3" s="507"/>
      <c r="I3" s="507"/>
      <c r="J3" s="507"/>
      <c r="K3" s="193"/>
      <c r="L3" s="507" t="s">
        <v>436</v>
      </c>
      <c r="M3" s="507"/>
      <c r="N3" s="507"/>
      <c r="O3" s="507"/>
      <c r="P3" s="230"/>
    </row>
    <row r="4" spans="1:138" x14ac:dyDescent="0.25">
      <c r="A4" s="506"/>
      <c r="B4" s="507"/>
      <c r="C4" s="507"/>
      <c r="D4" s="507"/>
      <c r="E4" s="507"/>
      <c r="F4" s="193"/>
      <c r="G4" s="507"/>
      <c r="H4" s="507"/>
      <c r="I4" s="507"/>
      <c r="J4" s="507"/>
      <c r="K4" s="193"/>
      <c r="L4" s="507"/>
      <c r="M4" s="507"/>
      <c r="N4" s="507"/>
      <c r="O4" s="507"/>
      <c r="P4" s="230"/>
    </row>
    <row r="5" spans="1:138" s="197" customFormat="1" ht="43.5" customHeight="1" x14ac:dyDescent="0.3">
      <c r="A5" s="104" t="s">
        <v>1</v>
      </c>
      <c r="B5" s="508" t="s">
        <v>348</v>
      </c>
      <c r="C5" s="508"/>
      <c r="D5" s="508"/>
      <c r="E5" s="508"/>
      <c r="F5" s="195"/>
      <c r="G5" s="508" t="s">
        <v>351</v>
      </c>
      <c r="H5" s="508"/>
      <c r="I5" s="508"/>
      <c r="J5" s="508"/>
      <c r="K5" s="195"/>
      <c r="L5" s="508" t="s">
        <v>353</v>
      </c>
      <c r="M5" s="508"/>
      <c r="N5" s="508"/>
      <c r="O5" s="508"/>
      <c r="P5" s="204"/>
    </row>
    <row r="6" spans="1:138" s="197" customFormat="1" x14ac:dyDescent="0.3">
      <c r="A6" s="231" t="s">
        <v>19</v>
      </c>
      <c r="B6" s="573"/>
      <c r="C6" s="574"/>
      <c r="D6" s="574"/>
      <c r="E6" s="575"/>
      <c r="F6" s="218"/>
      <c r="G6" s="574"/>
      <c r="H6" s="574"/>
      <c r="I6" s="574"/>
      <c r="J6" s="575"/>
      <c r="K6" s="218"/>
      <c r="L6" s="574"/>
      <c r="M6" s="574"/>
      <c r="N6" s="574"/>
      <c r="O6" s="575"/>
      <c r="P6" s="204"/>
    </row>
    <row r="7" spans="1:138" s="197" customFormat="1" ht="12.75" hidden="1" customHeight="1" x14ac:dyDescent="0.3">
      <c r="A7" s="213" t="s">
        <v>9</v>
      </c>
      <c r="B7" s="384"/>
      <c r="C7" s="384"/>
      <c r="D7" s="384"/>
      <c r="E7" s="384"/>
      <c r="F7" s="218"/>
      <c r="G7" s="232"/>
      <c r="H7" s="232"/>
      <c r="I7" s="232"/>
      <c r="J7" s="384"/>
      <c r="K7" s="218"/>
      <c r="L7" s="232"/>
      <c r="M7" s="232"/>
      <c r="N7" s="232"/>
      <c r="O7" s="384"/>
      <c r="P7" s="204"/>
    </row>
    <row r="8" spans="1:138" s="203" customFormat="1" x14ac:dyDescent="0.3">
      <c r="A8" s="107" t="s">
        <v>12</v>
      </c>
      <c r="B8" s="512">
        <v>44189</v>
      </c>
      <c r="C8" s="513"/>
      <c r="D8" s="513"/>
      <c r="E8" s="514"/>
      <c r="F8" s="233"/>
      <c r="G8" s="512">
        <v>41764</v>
      </c>
      <c r="H8" s="513"/>
      <c r="I8" s="513"/>
      <c r="J8" s="514"/>
      <c r="K8" s="233"/>
      <c r="L8" s="512">
        <v>41670</v>
      </c>
      <c r="M8" s="513"/>
      <c r="N8" s="513"/>
      <c r="O8" s="514"/>
      <c r="P8" s="233"/>
    </row>
    <row r="9" spans="1:138" s="203" customFormat="1" x14ac:dyDescent="0.3">
      <c r="A9" s="107" t="s">
        <v>0</v>
      </c>
      <c r="B9" s="512">
        <v>44189</v>
      </c>
      <c r="C9" s="513"/>
      <c r="D9" s="513"/>
      <c r="E9" s="514"/>
      <c r="F9" s="233"/>
      <c r="G9" s="512">
        <v>41764</v>
      </c>
      <c r="H9" s="513"/>
      <c r="I9" s="513"/>
      <c r="J9" s="514"/>
      <c r="K9" s="233"/>
      <c r="L9" s="512">
        <v>41670</v>
      </c>
      <c r="M9" s="513"/>
      <c r="N9" s="513"/>
      <c r="O9" s="514"/>
      <c r="P9" s="233"/>
    </row>
    <row r="10" spans="1:138" s="203" customFormat="1" x14ac:dyDescent="0.3">
      <c r="A10" s="112" t="s">
        <v>18</v>
      </c>
      <c r="B10" s="512" t="s">
        <v>58</v>
      </c>
      <c r="C10" s="513"/>
      <c r="D10" s="513"/>
      <c r="E10" s="514"/>
      <c r="F10" s="233"/>
      <c r="G10" s="512" t="s">
        <v>58</v>
      </c>
      <c r="H10" s="513"/>
      <c r="I10" s="513"/>
      <c r="J10" s="514"/>
      <c r="K10" s="233"/>
      <c r="L10" s="512" t="s">
        <v>58</v>
      </c>
      <c r="M10" s="513"/>
      <c r="N10" s="513"/>
      <c r="O10" s="514"/>
      <c r="P10" s="233"/>
    </row>
    <row r="11" spans="1:138" s="197" customFormat="1" ht="95.25" customHeight="1" x14ac:dyDescent="0.3">
      <c r="A11" s="113" t="s">
        <v>10</v>
      </c>
      <c r="B11" s="645" t="s">
        <v>419</v>
      </c>
      <c r="C11" s="646"/>
      <c r="D11" s="646"/>
      <c r="E11" s="647"/>
      <c r="F11" s="195"/>
      <c r="G11" s="645" t="s">
        <v>420</v>
      </c>
      <c r="H11" s="646"/>
      <c r="I11" s="646"/>
      <c r="J11" s="647"/>
      <c r="K11" s="195"/>
      <c r="L11" s="645" t="s">
        <v>421</v>
      </c>
      <c r="M11" s="646"/>
      <c r="N11" s="646"/>
      <c r="O11" s="647"/>
      <c r="P11" s="204"/>
    </row>
    <row r="12" spans="1:138" s="197" customFormat="1" ht="36.75" customHeight="1" x14ac:dyDescent="0.3">
      <c r="A12" s="104" t="s">
        <v>2</v>
      </c>
      <c r="B12" s="576" t="s">
        <v>442</v>
      </c>
      <c r="C12" s="520"/>
      <c r="D12" s="520"/>
      <c r="E12" s="520"/>
      <c r="F12" s="204"/>
      <c r="G12" s="520" t="s">
        <v>441</v>
      </c>
      <c r="H12" s="520"/>
      <c r="I12" s="520"/>
      <c r="J12" s="520"/>
      <c r="K12" s="204"/>
      <c r="L12" s="521" t="s">
        <v>440</v>
      </c>
      <c r="M12" s="521"/>
      <c r="N12" s="521"/>
      <c r="O12" s="521"/>
      <c r="P12" s="204"/>
    </row>
    <row r="13" spans="1:138" s="197" customFormat="1" ht="15" customHeight="1" x14ac:dyDescent="0.3">
      <c r="A13" s="455" t="s">
        <v>3</v>
      </c>
      <c r="B13" s="577" t="s">
        <v>450</v>
      </c>
      <c r="C13" s="578"/>
      <c r="D13" s="577" t="s">
        <v>129</v>
      </c>
      <c r="E13" s="578"/>
      <c r="F13" s="193"/>
      <c r="G13" s="577" t="s">
        <v>129</v>
      </c>
      <c r="H13" s="579"/>
      <c r="I13" s="579"/>
      <c r="J13" s="578"/>
      <c r="K13" s="193"/>
      <c r="L13" s="577" t="s">
        <v>129</v>
      </c>
      <c r="M13" s="579"/>
      <c r="N13" s="579"/>
      <c r="O13" s="578"/>
      <c r="P13" s="234"/>
    </row>
    <row r="14" spans="1:138" s="197" customFormat="1" ht="15" customHeight="1" x14ac:dyDescent="0.3">
      <c r="A14" s="455"/>
      <c r="B14" s="509"/>
      <c r="C14" s="511"/>
      <c r="D14" s="509"/>
      <c r="E14" s="511"/>
      <c r="F14" s="193"/>
      <c r="G14" s="509"/>
      <c r="H14" s="510"/>
      <c r="I14" s="510"/>
      <c r="J14" s="511"/>
      <c r="K14" s="193"/>
      <c r="L14" s="509"/>
      <c r="M14" s="510"/>
      <c r="N14" s="510"/>
      <c r="O14" s="511"/>
      <c r="P14" s="234"/>
    </row>
    <row r="15" spans="1:138" s="197" customFormat="1" x14ac:dyDescent="0.3">
      <c r="A15" s="213" t="s">
        <v>26</v>
      </c>
      <c r="B15" s="573" t="s">
        <v>350</v>
      </c>
      <c r="C15" s="575"/>
      <c r="D15" s="573" t="s">
        <v>350</v>
      </c>
      <c r="E15" s="575"/>
      <c r="F15" s="193"/>
      <c r="G15" s="573" t="s">
        <v>352</v>
      </c>
      <c r="H15" s="574"/>
      <c r="I15" s="574"/>
      <c r="J15" s="575"/>
      <c r="K15" s="193"/>
      <c r="L15" s="573" t="s">
        <v>354</v>
      </c>
      <c r="M15" s="574"/>
      <c r="N15" s="574"/>
      <c r="O15" s="575"/>
      <c r="P15" s="216"/>
    </row>
    <row r="16" spans="1:138" s="136" customFormat="1" ht="19.5" customHeight="1" x14ac:dyDescent="0.3">
      <c r="A16" s="515" t="s">
        <v>52</v>
      </c>
      <c r="B16" s="517" t="s">
        <v>24</v>
      </c>
      <c r="C16" s="518"/>
      <c r="D16" s="518"/>
      <c r="E16" s="519"/>
      <c r="F16" s="235"/>
      <c r="G16" s="517" t="s">
        <v>24</v>
      </c>
      <c r="H16" s="518"/>
      <c r="I16" s="518"/>
      <c r="J16" s="519"/>
      <c r="K16" s="204"/>
      <c r="L16" s="517" t="s">
        <v>37</v>
      </c>
      <c r="M16" s="518"/>
      <c r="N16" s="518"/>
      <c r="O16" s="519"/>
      <c r="P16" s="204"/>
    </row>
    <row r="17" spans="1:16" s="136" customFormat="1" ht="45" customHeight="1" x14ac:dyDescent="0.3">
      <c r="A17" s="516"/>
      <c r="B17" s="115" t="s">
        <v>12</v>
      </c>
      <c r="C17" s="115" t="s">
        <v>0</v>
      </c>
      <c r="D17" s="115" t="s">
        <v>442</v>
      </c>
      <c r="E17" s="115" t="s">
        <v>349</v>
      </c>
      <c r="F17" s="207"/>
      <c r="G17" s="115" t="s">
        <v>12</v>
      </c>
      <c r="H17" s="115" t="s">
        <v>0</v>
      </c>
      <c r="I17" s="115" t="s">
        <v>441</v>
      </c>
      <c r="J17" s="115" t="s">
        <v>349</v>
      </c>
      <c r="K17" s="207"/>
      <c r="L17" s="115" t="s">
        <v>12</v>
      </c>
      <c r="M17" s="115" t="s">
        <v>0</v>
      </c>
      <c r="N17" s="115" t="s">
        <v>440</v>
      </c>
      <c r="O17" s="115" t="s">
        <v>349</v>
      </c>
      <c r="P17" s="204"/>
    </row>
    <row r="18" spans="1:16" s="212" customFormat="1" x14ac:dyDescent="0.3">
      <c r="A18" s="329" t="s">
        <v>36</v>
      </c>
      <c r="B18" s="330" t="s">
        <v>66</v>
      </c>
      <c r="C18" s="330" t="s">
        <v>66</v>
      </c>
      <c r="D18" s="330" t="s">
        <v>66</v>
      </c>
      <c r="E18" s="330" t="s">
        <v>66</v>
      </c>
      <c r="F18" s="328"/>
      <c r="G18" s="330" t="s">
        <v>66</v>
      </c>
      <c r="H18" s="330" t="s">
        <v>66</v>
      </c>
      <c r="I18" s="330" t="s">
        <v>66</v>
      </c>
      <c r="J18" s="330" t="s">
        <v>66</v>
      </c>
      <c r="K18" s="328"/>
      <c r="L18" s="330" t="s">
        <v>66</v>
      </c>
      <c r="M18" s="330" t="s">
        <v>66</v>
      </c>
      <c r="N18" s="318" t="s">
        <v>66</v>
      </c>
      <c r="O18" s="318" t="s">
        <v>66</v>
      </c>
      <c r="P18" s="238"/>
    </row>
    <row r="19" spans="1:16" s="212" customFormat="1" x14ac:dyDescent="0.3">
      <c r="A19" s="302" t="s">
        <v>4</v>
      </c>
      <c r="B19" s="330">
        <v>-0.23780000000000001</v>
      </c>
      <c r="C19" s="330">
        <v>-0.2296</v>
      </c>
      <c r="D19" s="318">
        <v>5.1499999999999997E-2</v>
      </c>
      <c r="E19" s="318">
        <v>0.16889999999999999</v>
      </c>
      <c r="F19" s="328"/>
      <c r="G19" s="330">
        <v>8.6900000000000005E-2</v>
      </c>
      <c r="H19" s="330">
        <v>9.4700000000000006E-2</v>
      </c>
      <c r="I19" s="318">
        <v>0.12889999999999999</v>
      </c>
      <c r="J19" s="318">
        <v>0.16889999999999999</v>
      </c>
      <c r="K19" s="328"/>
      <c r="L19" s="330">
        <v>7.7600000000000002E-2</v>
      </c>
      <c r="M19" s="330">
        <v>8.1799999999999998E-2</v>
      </c>
      <c r="N19" s="318">
        <v>9.01E-2</v>
      </c>
      <c r="O19" s="318">
        <v>0.16889999999999999</v>
      </c>
      <c r="P19" s="238"/>
    </row>
    <row r="20" spans="1:16" s="212" customFormat="1" x14ac:dyDescent="0.3">
      <c r="A20" s="302" t="s">
        <v>20</v>
      </c>
      <c r="B20" s="330" t="s">
        <v>66</v>
      </c>
      <c r="C20" s="330" t="s">
        <v>66</v>
      </c>
      <c r="D20" s="318" t="s">
        <v>66</v>
      </c>
      <c r="E20" s="318" t="s">
        <v>66</v>
      </c>
      <c r="F20" s="328"/>
      <c r="G20" s="330">
        <v>0.1022</v>
      </c>
      <c r="H20" s="330">
        <v>0.10979999999999999</v>
      </c>
      <c r="I20" s="318">
        <v>0.1686</v>
      </c>
      <c r="J20" s="318">
        <v>0.17249999999999999</v>
      </c>
      <c r="K20" s="328"/>
      <c r="L20" s="330">
        <v>6.1699999999999998E-2</v>
      </c>
      <c r="M20" s="330">
        <v>6.6600000000000006E-2</v>
      </c>
      <c r="N20" s="318">
        <v>0.1062</v>
      </c>
      <c r="O20" s="318">
        <v>0.17249999999999999</v>
      </c>
      <c r="P20" s="238"/>
    </row>
    <row r="21" spans="1:16" s="212" customFormat="1" x14ac:dyDescent="0.3">
      <c r="A21" s="302" t="s">
        <v>21</v>
      </c>
      <c r="B21" s="330" t="s">
        <v>66</v>
      </c>
      <c r="C21" s="330" t="s">
        <v>66</v>
      </c>
      <c r="D21" s="318" t="s">
        <v>66</v>
      </c>
      <c r="E21" s="318" t="s">
        <v>66</v>
      </c>
      <c r="F21" s="328"/>
      <c r="G21" s="330">
        <v>9.2799999999999994E-2</v>
      </c>
      <c r="H21" s="330">
        <v>0.1031</v>
      </c>
      <c r="I21" s="318">
        <v>0.1482</v>
      </c>
      <c r="J21" s="318">
        <v>0.15029999999999999</v>
      </c>
      <c r="K21" s="328"/>
      <c r="L21" s="330">
        <v>6.5600000000000006E-2</v>
      </c>
      <c r="M21" s="330">
        <v>7.3599999999999999E-2</v>
      </c>
      <c r="N21" s="318">
        <v>0.1047</v>
      </c>
      <c r="O21" s="318">
        <v>0.15029999999999999</v>
      </c>
      <c r="P21" s="238"/>
    </row>
    <row r="22" spans="1:16" s="212" customFormat="1" x14ac:dyDescent="0.3">
      <c r="A22" s="302" t="s">
        <v>22</v>
      </c>
      <c r="B22" s="330" t="s">
        <v>66</v>
      </c>
      <c r="C22" s="330" t="s">
        <v>66</v>
      </c>
      <c r="D22" s="318" t="s">
        <v>66</v>
      </c>
      <c r="E22" s="318" t="s">
        <v>66</v>
      </c>
      <c r="F22" s="328"/>
      <c r="G22" s="330">
        <v>7.3099999999999998E-2</v>
      </c>
      <c r="H22" s="330">
        <v>8.4000000000000005E-2</v>
      </c>
      <c r="I22" s="318">
        <v>0.1278</v>
      </c>
      <c r="J22" s="318">
        <v>0.10970000000000001</v>
      </c>
      <c r="K22" s="328"/>
      <c r="L22" s="330">
        <v>3.8699999999999998E-2</v>
      </c>
      <c r="M22" s="330">
        <v>4.7600000000000003E-2</v>
      </c>
      <c r="N22" s="318">
        <v>7.51E-2</v>
      </c>
      <c r="O22" s="318">
        <v>0.10970000000000001</v>
      </c>
      <c r="P22" s="238"/>
    </row>
    <row r="23" spans="1:16" s="212" customFormat="1" x14ac:dyDescent="0.3">
      <c r="A23" s="302" t="s">
        <v>23</v>
      </c>
      <c r="B23" s="330" t="s">
        <v>66</v>
      </c>
      <c r="C23" s="330" t="s">
        <v>66</v>
      </c>
      <c r="D23" s="318" t="s">
        <v>66</v>
      </c>
      <c r="E23" s="318" t="s">
        <v>66</v>
      </c>
      <c r="F23" s="328"/>
      <c r="G23" s="330" t="s">
        <v>66</v>
      </c>
      <c r="H23" s="330" t="s">
        <v>66</v>
      </c>
      <c r="I23" s="330" t="s">
        <v>66</v>
      </c>
      <c r="J23" s="330" t="s">
        <v>66</v>
      </c>
      <c r="K23" s="328"/>
      <c r="L23" s="330" t="s">
        <v>66</v>
      </c>
      <c r="M23" s="330" t="s">
        <v>66</v>
      </c>
      <c r="N23" s="318" t="s">
        <v>66</v>
      </c>
      <c r="O23" s="318" t="s">
        <v>66</v>
      </c>
      <c r="P23" s="238"/>
    </row>
    <row r="24" spans="1:16" s="212" customFormat="1" x14ac:dyDescent="0.3">
      <c r="A24" s="302" t="s">
        <v>27</v>
      </c>
      <c r="B24" s="318">
        <v>-0.1487</v>
      </c>
      <c r="C24" s="331" t="s">
        <v>66</v>
      </c>
      <c r="D24" s="332">
        <v>6.4699999999999994E-2</v>
      </c>
      <c r="E24" s="318">
        <v>0.19850000000000001</v>
      </c>
      <c r="F24" s="328"/>
      <c r="G24" s="330">
        <v>7.0999999999999994E-2</v>
      </c>
      <c r="H24" s="332" t="s">
        <v>66</v>
      </c>
      <c r="I24" s="332">
        <v>0.1265</v>
      </c>
      <c r="J24" s="318">
        <v>0.13880000000000001</v>
      </c>
      <c r="K24" s="328"/>
      <c r="L24" s="330">
        <v>3.2500000000000001E-2</v>
      </c>
      <c r="M24" s="330" t="s">
        <v>66</v>
      </c>
      <c r="N24" s="318">
        <v>6.7699999999999996E-2</v>
      </c>
      <c r="O24" s="318">
        <v>0.1477</v>
      </c>
      <c r="P24" s="238"/>
    </row>
    <row r="25" spans="1:16" s="212" customFormat="1" x14ac:dyDescent="0.3">
      <c r="A25" s="302" t="s">
        <v>28</v>
      </c>
      <c r="B25" s="316" t="s">
        <v>66</v>
      </c>
      <c r="C25" s="333">
        <v>-0.1391</v>
      </c>
      <c r="D25" s="332">
        <v>6.4699999999999994E-2</v>
      </c>
      <c r="E25" s="318">
        <v>0.19850000000000001</v>
      </c>
      <c r="F25" s="328"/>
      <c r="G25" s="316" t="s">
        <v>66</v>
      </c>
      <c r="H25" s="333">
        <v>8.2199999999999995E-2</v>
      </c>
      <c r="I25" s="332">
        <v>0.1265</v>
      </c>
      <c r="J25" s="318">
        <v>0.13880000000000001</v>
      </c>
      <c r="K25" s="328"/>
      <c r="L25" s="316" t="s">
        <v>66</v>
      </c>
      <c r="M25" s="333">
        <v>4.1700000000000001E-2</v>
      </c>
      <c r="N25" s="332">
        <v>6.7699999999999996E-2</v>
      </c>
      <c r="O25" s="318">
        <v>0.1477</v>
      </c>
      <c r="P25" s="238"/>
    </row>
    <row r="26" spans="1:16" s="136" customFormat="1" ht="25.5" customHeight="1" x14ac:dyDescent="0.3">
      <c r="A26" s="114"/>
      <c r="B26" s="531" t="s">
        <v>25</v>
      </c>
      <c r="C26" s="532"/>
      <c r="D26" s="532"/>
      <c r="E26" s="533"/>
      <c r="F26" s="204"/>
      <c r="G26" s="531" t="s">
        <v>25</v>
      </c>
      <c r="H26" s="532"/>
      <c r="I26" s="532"/>
      <c r="J26" s="533"/>
      <c r="K26" s="204"/>
      <c r="L26" s="531" t="s">
        <v>25</v>
      </c>
      <c r="M26" s="532"/>
      <c r="N26" s="532"/>
      <c r="O26" s="533"/>
      <c r="P26" s="204"/>
    </row>
    <row r="27" spans="1:16" s="136" customFormat="1" x14ac:dyDescent="0.3">
      <c r="A27" s="236" t="s">
        <v>36</v>
      </c>
      <c r="B27" s="1" t="s">
        <v>66</v>
      </c>
      <c r="C27" s="1" t="s">
        <v>66</v>
      </c>
      <c r="D27" s="1" t="s">
        <v>66</v>
      </c>
      <c r="E27" s="1" t="s">
        <v>66</v>
      </c>
      <c r="F27" s="210"/>
      <c r="G27" s="1" t="s">
        <v>66</v>
      </c>
      <c r="H27" s="1" t="s">
        <v>66</v>
      </c>
      <c r="I27" s="1" t="s">
        <v>66</v>
      </c>
      <c r="J27" s="1" t="s">
        <v>66</v>
      </c>
      <c r="K27" s="210"/>
      <c r="L27" s="237" t="s">
        <v>66</v>
      </c>
      <c r="M27" s="237" t="s">
        <v>66</v>
      </c>
      <c r="N27" s="237" t="s">
        <v>66</v>
      </c>
      <c r="O27" s="237" t="s">
        <v>66</v>
      </c>
      <c r="P27" s="204"/>
    </row>
    <row r="28" spans="1:16" s="212" customFormat="1" x14ac:dyDescent="0.3">
      <c r="A28" s="114" t="s">
        <v>4</v>
      </c>
      <c r="B28" s="1" t="str">
        <f>TEXT("7,610", "0,0")</f>
        <v>7,610</v>
      </c>
      <c r="C28" s="1" t="str">
        <f>TEXT("7,693", "0,0")</f>
        <v>7,693</v>
      </c>
      <c r="D28" s="1" t="str">
        <f>TEXT("10,517", "0,0")</f>
        <v>10,517</v>
      </c>
      <c r="E28" s="1" t="str">
        <f>TEXT("11,699", "0,0")</f>
        <v>11,699</v>
      </c>
      <c r="F28" s="210"/>
      <c r="G28" s="1" t="str">
        <f>TEXT("10,874", "0,0")</f>
        <v>10,874</v>
      </c>
      <c r="H28" s="1" t="str">
        <f>TEXT("10,953", "0,0")</f>
        <v>10,953</v>
      </c>
      <c r="I28" s="1" t="str">
        <f>TEXT("11,297", "0,0")</f>
        <v>11,297</v>
      </c>
      <c r="J28" s="1" t="str">
        <f>TEXT("11,699", "0,0")</f>
        <v>11,699</v>
      </c>
      <c r="K28" s="210"/>
      <c r="L28" s="1" t="str">
        <f>TEXT("10,781", "0,0")</f>
        <v>10,781</v>
      </c>
      <c r="M28" s="1" t="str">
        <f>TEXT("10,822", "0,0")</f>
        <v>10,822</v>
      </c>
      <c r="N28" s="1" t="str">
        <f>TEXT("10,906", "0,0")</f>
        <v>10,906</v>
      </c>
      <c r="O28" s="1" t="str">
        <f>TEXT("11,699", "0,0")</f>
        <v>11,699</v>
      </c>
      <c r="P28" s="238"/>
    </row>
    <row r="29" spans="1:16" s="136" customFormat="1" x14ac:dyDescent="0.3">
      <c r="A29" s="114" t="s">
        <v>20</v>
      </c>
      <c r="B29" s="1" t="s">
        <v>66</v>
      </c>
      <c r="C29" s="1" t="s">
        <v>66</v>
      </c>
      <c r="D29" s="1" t="s">
        <v>66</v>
      </c>
      <c r="E29" s="1" t="s">
        <v>66</v>
      </c>
      <c r="F29" s="210"/>
      <c r="G29" s="1" t="str">
        <f>TEXT("13,395", "0,0")</f>
        <v>13,395</v>
      </c>
      <c r="H29" s="1" t="str">
        <f>TEXT("13,673", "0,0")</f>
        <v>13,673</v>
      </c>
      <c r="I29" s="1" t="str">
        <f>TEXT("15,965", "0,0")</f>
        <v>15,965</v>
      </c>
      <c r="J29" s="1" t="str">
        <f>TEXT("16,124", "0,0")</f>
        <v>16,124</v>
      </c>
      <c r="K29" s="210"/>
      <c r="L29" s="1" t="str">
        <f>TEXT("11,969", "0,0")</f>
        <v>11,969</v>
      </c>
      <c r="M29" s="1" t="str">
        <f>TEXT("12,137", "0,0")</f>
        <v>12,137</v>
      </c>
      <c r="N29" s="1" t="str">
        <f>TEXT("13,541", "0,0")</f>
        <v>13,541</v>
      </c>
      <c r="O29" s="1" t="str">
        <f>TEXT("16,124", "0,0")</f>
        <v>16,124</v>
      </c>
      <c r="P29" s="204"/>
    </row>
    <row r="30" spans="1:16" s="136" customFormat="1" x14ac:dyDescent="0.3">
      <c r="A30" s="114" t="s">
        <v>21</v>
      </c>
      <c r="B30" s="1" t="s">
        <v>66</v>
      </c>
      <c r="C30" s="1" t="s">
        <v>66</v>
      </c>
      <c r="D30" s="1" t="s">
        <v>66</v>
      </c>
      <c r="E30" s="1" t="s">
        <v>66</v>
      </c>
      <c r="F30" s="210"/>
      <c r="G30" s="1" t="str">
        <f>TEXT("15,588", "0,0")</f>
        <v>15,588</v>
      </c>
      <c r="H30" s="1" t="str">
        <f>TEXT("16,334", "0,0")</f>
        <v>16,334</v>
      </c>
      <c r="I30" s="1" t="str">
        <f>TEXT("19,965", "0,0")</f>
        <v>19,965</v>
      </c>
      <c r="J30" s="1" t="str">
        <f>TEXT("20,144", "0,0")</f>
        <v>20,144</v>
      </c>
      <c r="K30" s="210"/>
      <c r="L30" s="1" t="str">
        <f>TEXT("13,744", "0,0")</f>
        <v>13,744</v>
      </c>
      <c r="M30" s="1" t="str">
        <f>TEXT("14,264", "0,0")</f>
        <v>14,264</v>
      </c>
      <c r="N30" s="1" t="str">
        <f>TEXT("16,456", "0,0")</f>
        <v>16,456</v>
      </c>
      <c r="O30" s="1" t="str">
        <f>TEXT("20,144", "0,0")</f>
        <v>20,144</v>
      </c>
      <c r="P30" s="204"/>
    </row>
    <row r="31" spans="1:16" s="136" customFormat="1" x14ac:dyDescent="0.3">
      <c r="A31" s="114" t="s">
        <v>22</v>
      </c>
      <c r="B31" s="1" t="s">
        <v>66</v>
      </c>
      <c r="C31" s="1" t="s">
        <v>66</v>
      </c>
      <c r="D31" s="1" t="s">
        <v>66</v>
      </c>
      <c r="E31" s="1" t="s">
        <v>66</v>
      </c>
      <c r="F31" s="210"/>
      <c r="G31" s="1" t="str">
        <f>TEXT("16,399", "0,0")</f>
        <v>16,399</v>
      </c>
      <c r="H31" s="1" t="str">
        <f>TEXT("17,596", "0,0")</f>
        <v>17,596</v>
      </c>
      <c r="I31" s="1" t="str">
        <f>TEXT("23,231", "0,0")</f>
        <v>23,231</v>
      </c>
      <c r="J31" s="1" t="str">
        <f>TEXT("20,736", "0,0")</f>
        <v>20,736</v>
      </c>
      <c r="K31" s="210"/>
      <c r="L31" s="1" t="str">
        <f>TEXT("13,051", "0,0")</f>
        <v>13,051</v>
      </c>
      <c r="M31" s="1" t="str">
        <f>TEXT("13,856", "0,0")</f>
        <v>13,856</v>
      </c>
      <c r="N31" s="1" t="str">
        <f>TEXT("16,616", "0,0")</f>
        <v>16,616</v>
      </c>
      <c r="O31" s="1" t="str">
        <f>TEXT("20,736", "0,0")</f>
        <v>20,736</v>
      </c>
      <c r="P31" s="238"/>
    </row>
    <row r="32" spans="1:16" s="136" customFormat="1" x14ac:dyDescent="0.3">
      <c r="A32" s="114" t="s">
        <v>23</v>
      </c>
      <c r="B32" s="1" t="s">
        <v>66</v>
      </c>
      <c r="C32" s="1" t="s">
        <v>66</v>
      </c>
      <c r="D32" s="1" t="s">
        <v>66</v>
      </c>
      <c r="E32" s="1" t="s">
        <v>66</v>
      </c>
      <c r="F32" s="210"/>
      <c r="G32" s="1" t="s">
        <v>66</v>
      </c>
      <c r="H32" s="1" t="s">
        <v>66</v>
      </c>
      <c r="I32" s="1" t="s">
        <v>66</v>
      </c>
      <c r="J32" s="1" t="s">
        <v>66</v>
      </c>
      <c r="K32" s="210"/>
      <c r="L32" s="1" t="s">
        <v>66</v>
      </c>
      <c r="M32" s="1" t="s">
        <v>66</v>
      </c>
      <c r="N32" s="1" t="s">
        <v>66</v>
      </c>
      <c r="O32" s="1" t="s">
        <v>66</v>
      </c>
      <c r="P32" s="238"/>
    </row>
    <row r="33" spans="1:16" s="136" customFormat="1" x14ac:dyDescent="0.3">
      <c r="A33" s="114" t="s">
        <v>5</v>
      </c>
      <c r="B33" s="1" t="str">
        <f>TEXT("8,268", "0,0")</f>
        <v>8,268</v>
      </c>
      <c r="C33" s="1" t="s">
        <v>66</v>
      </c>
      <c r="D33" s="1" t="str">
        <f>TEXT("10,768", "0,0")</f>
        <v>10,768</v>
      </c>
      <c r="E33" s="1" t="str">
        <f>TEXT("12,384", "0,0")</f>
        <v>12,384</v>
      </c>
      <c r="F33" s="210"/>
      <c r="G33" s="1" t="str">
        <f>TEXT("17,101", "0,0")</f>
        <v>17,101</v>
      </c>
      <c r="H33" s="1" t="s">
        <v>66</v>
      </c>
      <c r="I33" s="1" t="str">
        <f>TEXT("25,401", "0,0")</f>
        <v>25,401</v>
      </c>
      <c r="J33" s="1" t="str">
        <f>TEXT("27,654", "0,0")</f>
        <v>27,654</v>
      </c>
      <c r="K33" s="210"/>
      <c r="L33" s="1" t="str">
        <f>TEXT("12,952", "0,0")</f>
        <v>12,952</v>
      </c>
      <c r="M33" s="1" t="s">
        <v>66</v>
      </c>
      <c r="N33" s="1" t="str">
        <f>TEXT("16,978", "0,0")</f>
        <v>16,978</v>
      </c>
      <c r="O33" s="1" t="str">
        <f>TEXT("30,456", "0,0")</f>
        <v>30,456</v>
      </c>
      <c r="P33" s="238"/>
    </row>
    <row r="34" spans="1:16" s="197" customFormat="1" x14ac:dyDescent="0.3">
      <c r="A34" s="114" t="s">
        <v>28</v>
      </c>
      <c r="B34" s="1" t="s">
        <v>66</v>
      </c>
      <c r="C34" s="1" t="str">
        <f>TEXT("8,379", "0,0")</f>
        <v>8,379</v>
      </c>
      <c r="D34" s="1" t="str">
        <f>TEXT("10,768", "0,0")</f>
        <v>10,768</v>
      </c>
      <c r="E34" s="1" t="str">
        <f>TEXT("12,384", "0,0")</f>
        <v>12,384</v>
      </c>
      <c r="F34" s="210"/>
      <c r="G34" s="1" t="s">
        <v>66</v>
      </c>
      <c r="H34" s="1" t="str">
        <f>TEXT("18,557", "0,0")</f>
        <v>18,557</v>
      </c>
      <c r="I34" s="1" t="str">
        <f>TEXT("25,401", "0,0")</f>
        <v>25,401</v>
      </c>
      <c r="J34" s="1" t="str">
        <f>TEXT("27,654", "0,0")</f>
        <v>27,654</v>
      </c>
      <c r="K34" s="210"/>
      <c r="L34" s="1" t="s">
        <v>66</v>
      </c>
      <c r="M34" s="1" t="str">
        <f>TEXT("13,918", "0,0")</f>
        <v>13,918</v>
      </c>
      <c r="N34" s="1" t="str">
        <f>TEXT("16,978", "0,0")</f>
        <v>16,978</v>
      </c>
      <c r="O34" s="1" t="str">
        <f>TEXT("30,456", "0,0")</f>
        <v>30,456</v>
      </c>
      <c r="P34" s="204"/>
    </row>
    <row r="35" spans="1:16" s="197" customFormat="1" ht="35.25" customHeight="1" x14ac:dyDescent="0.3">
      <c r="A35" s="631" t="s">
        <v>42</v>
      </c>
      <c r="B35" s="542" t="s">
        <v>16</v>
      </c>
      <c r="C35" s="544"/>
      <c r="D35" s="543"/>
      <c r="E35" s="214" t="s">
        <v>14</v>
      </c>
      <c r="F35" s="204"/>
      <c r="G35" s="542" t="s">
        <v>16</v>
      </c>
      <c r="H35" s="544"/>
      <c r="I35" s="543"/>
      <c r="J35" s="214" t="s">
        <v>14</v>
      </c>
      <c r="K35" s="204"/>
      <c r="L35" s="542" t="s">
        <v>16</v>
      </c>
      <c r="M35" s="544"/>
      <c r="N35" s="543"/>
      <c r="O35" s="214" t="s">
        <v>14</v>
      </c>
      <c r="P35" s="204"/>
    </row>
    <row r="36" spans="1:16" s="240" customFormat="1" ht="26.25" customHeight="1" x14ac:dyDescent="0.3">
      <c r="A36" s="239"/>
      <c r="B36" s="537" t="s">
        <v>433</v>
      </c>
      <c r="C36" s="585"/>
      <c r="D36" s="538"/>
      <c r="E36" s="291">
        <v>0.98540000000000005</v>
      </c>
      <c r="F36" s="193"/>
      <c r="G36" s="537" t="s">
        <v>434</v>
      </c>
      <c r="H36" s="585"/>
      <c r="I36" s="538"/>
      <c r="J36" s="289">
        <v>0.97789999999999999</v>
      </c>
      <c r="K36" s="193"/>
      <c r="L36" s="537" t="s">
        <v>435</v>
      </c>
      <c r="M36" s="585"/>
      <c r="N36" s="538"/>
      <c r="O36" s="289">
        <v>0.98180000000000001</v>
      </c>
      <c r="P36" s="193"/>
    </row>
    <row r="37" spans="1:16" s="240" customFormat="1" ht="27.75" hidden="1" customHeight="1" x14ac:dyDescent="0.3">
      <c r="A37" s="239"/>
      <c r="B37" s="565"/>
      <c r="C37" s="566"/>
      <c r="D37" s="567"/>
      <c r="E37" s="291"/>
      <c r="F37" s="193"/>
      <c r="G37" s="565"/>
      <c r="H37" s="566"/>
      <c r="I37" s="567"/>
      <c r="J37" s="215"/>
      <c r="K37" s="193"/>
      <c r="L37" s="565"/>
      <c r="M37" s="566"/>
      <c r="N37" s="567"/>
      <c r="O37" s="215"/>
      <c r="P37" s="193"/>
    </row>
    <row r="38" spans="1:16" s="240" customFormat="1" ht="27.75" hidden="1" customHeight="1" x14ac:dyDescent="0.3">
      <c r="A38" s="239"/>
      <c r="B38" s="565"/>
      <c r="C38" s="566"/>
      <c r="D38" s="567"/>
      <c r="E38" s="291"/>
      <c r="F38" s="193"/>
      <c r="G38" s="565"/>
      <c r="H38" s="566"/>
      <c r="I38" s="567"/>
      <c r="J38" s="215"/>
      <c r="K38" s="193"/>
      <c r="L38" s="565"/>
      <c r="M38" s="566"/>
      <c r="N38" s="567"/>
      <c r="O38" s="215"/>
      <c r="P38" s="193"/>
    </row>
    <row r="39" spans="1:16" s="240" customFormat="1" ht="27.75" hidden="1" customHeight="1" x14ac:dyDescent="0.3">
      <c r="A39" s="239"/>
      <c r="B39" s="565"/>
      <c r="C39" s="566"/>
      <c r="D39" s="567"/>
      <c r="E39" s="291"/>
      <c r="F39" s="193"/>
      <c r="G39" s="565"/>
      <c r="H39" s="566"/>
      <c r="I39" s="567"/>
      <c r="J39" s="215"/>
      <c r="K39" s="193"/>
      <c r="L39" s="565"/>
      <c r="M39" s="566"/>
      <c r="N39" s="567"/>
      <c r="O39" s="215"/>
      <c r="P39" s="193"/>
    </row>
    <row r="40" spans="1:16" s="240" customFormat="1" ht="27.75" hidden="1" customHeight="1" x14ac:dyDescent="0.3">
      <c r="A40" s="580"/>
      <c r="B40" s="565"/>
      <c r="C40" s="566"/>
      <c r="D40" s="567"/>
      <c r="E40" s="291"/>
      <c r="F40" s="193"/>
      <c r="G40" s="565"/>
      <c r="H40" s="566"/>
      <c r="I40" s="567"/>
      <c r="J40" s="215"/>
      <c r="K40" s="193"/>
      <c r="L40" s="565"/>
      <c r="M40" s="566"/>
      <c r="N40" s="567"/>
      <c r="O40" s="215"/>
      <c r="P40" s="193"/>
    </row>
    <row r="41" spans="1:16" s="240" customFormat="1" ht="15" customHeight="1" x14ac:dyDescent="0.3">
      <c r="A41" s="581"/>
      <c r="B41" s="582" t="s">
        <v>6</v>
      </c>
      <c r="C41" s="583"/>
      <c r="D41" s="584"/>
      <c r="E41" s="290">
        <v>0.98540000000000005</v>
      </c>
      <c r="F41" s="193"/>
      <c r="G41" s="582" t="s">
        <v>6</v>
      </c>
      <c r="H41" s="583"/>
      <c r="I41" s="584"/>
      <c r="J41" s="344">
        <v>0.97789999999999999</v>
      </c>
      <c r="K41" s="193"/>
      <c r="L41" s="582" t="s">
        <v>6</v>
      </c>
      <c r="M41" s="583"/>
      <c r="N41" s="584"/>
      <c r="O41" s="344">
        <v>0.98180000000000001</v>
      </c>
      <c r="P41" s="193"/>
    </row>
    <row r="42" spans="1:16" s="197" customFormat="1" x14ac:dyDescent="0.3">
      <c r="A42" s="213"/>
      <c r="B42" s="534"/>
      <c r="C42" s="535"/>
      <c r="D42" s="535"/>
      <c r="E42" s="536"/>
      <c r="F42" s="204"/>
      <c r="G42" s="534"/>
      <c r="H42" s="535"/>
      <c r="I42" s="535"/>
      <c r="J42" s="536"/>
      <c r="K42" s="204"/>
      <c r="L42" s="534"/>
      <c r="M42" s="535"/>
      <c r="N42" s="535"/>
      <c r="O42" s="536"/>
      <c r="P42" s="204"/>
    </row>
    <row r="43" spans="1:16" s="270" customFormat="1" x14ac:dyDescent="0.3">
      <c r="A43" s="267" t="s">
        <v>39</v>
      </c>
      <c r="B43" s="568">
        <v>587.67999999999995</v>
      </c>
      <c r="C43" s="568"/>
      <c r="D43" s="568"/>
      <c r="E43" s="568"/>
      <c r="F43" s="268"/>
      <c r="G43" s="568">
        <v>11.4</v>
      </c>
      <c r="H43" s="568"/>
      <c r="I43" s="568"/>
      <c r="J43" s="568"/>
      <c r="K43" s="268"/>
      <c r="L43" s="568">
        <v>52.88</v>
      </c>
      <c r="M43" s="568"/>
      <c r="N43" s="568"/>
      <c r="O43" s="568"/>
      <c r="P43" s="269"/>
    </row>
    <row r="44" spans="1:16" s="197" customFormat="1" x14ac:dyDescent="0.3">
      <c r="A44" s="213"/>
      <c r="B44" s="534"/>
      <c r="C44" s="535"/>
      <c r="D44" s="535"/>
      <c r="E44" s="536"/>
      <c r="F44" s="204"/>
      <c r="G44" s="534"/>
      <c r="H44" s="535"/>
      <c r="I44" s="535"/>
      <c r="J44" s="536"/>
      <c r="K44" s="204"/>
      <c r="L44" s="534"/>
      <c r="M44" s="535"/>
      <c r="N44" s="535"/>
      <c r="O44" s="536"/>
      <c r="P44" s="204"/>
    </row>
    <row r="45" spans="1:16" s="197" customFormat="1" x14ac:dyDescent="0.3">
      <c r="A45" s="104" t="s">
        <v>40</v>
      </c>
      <c r="B45" s="573"/>
      <c r="C45" s="574"/>
      <c r="D45" s="574"/>
      <c r="E45" s="575"/>
      <c r="F45" s="218"/>
      <c r="G45" s="573"/>
      <c r="H45" s="574"/>
      <c r="I45" s="574"/>
      <c r="J45" s="575"/>
      <c r="K45" s="218"/>
      <c r="L45" s="573"/>
      <c r="M45" s="574"/>
      <c r="N45" s="574"/>
      <c r="O45" s="575"/>
      <c r="P45" s="204"/>
    </row>
    <row r="46" spans="1:16" s="305" customFormat="1" x14ac:dyDescent="0.3">
      <c r="A46" s="304" t="s">
        <v>29</v>
      </c>
      <c r="B46" s="586">
        <v>1.52E-2</v>
      </c>
      <c r="C46" s="587"/>
      <c r="D46" s="587"/>
      <c r="E46" s="588"/>
      <c r="F46" s="238"/>
      <c r="G46" s="586">
        <v>1.43E-2</v>
      </c>
      <c r="H46" s="587"/>
      <c r="I46" s="587"/>
      <c r="J46" s="588"/>
      <c r="K46" s="238"/>
      <c r="L46" s="586">
        <v>9.4999999999999998E-3</v>
      </c>
      <c r="M46" s="587"/>
      <c r="N46" s="587"/>
      <c r="O46" s="588"/>
      <c r="P46" s="238"/>
    </row>
    <row r="47" spans="1:16" s="305" customFormat="1" x14ac:dyDescent="0.3">
      <c r="A47" s="304" t="s">
        <v>7</v>
      </c>
      <c r="B47" s="586">
        <v>5.0000000000000001E-3</v>
      </c>
      <c r="C47" s="587"/>
      <c r="D47" s="587"/>
      <c r="E47" s="588"/>
      <c r="F47" s="238"/>
      <c r="G47" s="586">
        <v>7.3000000000000001E-3</v>
      </c>
      <c r="H47" s="587"/>
      <c r="I47" s="587"/>
      <c r="J47" s="588"/>
      <c r="K47" s="238"/>
      <c r="L47" s="586">
        <v>5.7000000000000002E-3</v>
      </c>
      <c r="M47" s="587"/>
      <c r="N47" s="587"/>
      <c r="O47" s="588"/>
      <c r="P47" s="238"/>
    </row>
    <row r="48" spans="1:16" s="243" customFormat="1" ht="280.5" customHeight="1" x14ac:dyDescent="0.3">
      <c r="A48" s="241" t="s">
        <v>49</v>
      </c>
      <c r="B48" s="589" t="s">
        <v>58</v>
      </c>
      <c r="C48" s="589"/>
      <c r="D48" s="589"/>
      <c r="E48" s="589"/>
      <c r="F48" s="242"/>
      <c r="G48" s="589" t="s">
        <v>58</v>
      </c>
      <c r="H48" s="589"/>
      <c r="I48" s="589"/>
      <c r="J48" s="589"/>
      <c r="K48" s="242"/>
      <c r="L48" s="589" t="s">
        <v>58</v>
      </c>
      <c r="M48" s="589"/>
      <c r="N48" s="589"/>
      <c r="O48" s="589"/>
      <c r="P48" s="242"/>
    </row>
    <row r="49" spans="1:65" s="245" customFormat="1" ht="15" customHeight="1" x14ac:dyDescent="0.3">
      <c r="A49" s="244" t="s">
        <v>46</v>
      </c>
      <c r="F49" s="246"/>
      <c r="K49" s="246"/>
      <c r="P49" s="246"/>
    </row>
    <row r="50" spans="1:65" s="245" customFormat="1" ht="172.5" customHeight="1" x14ac:dyDescent="0.3">
      <c r="A50" s="247" t="s">
        <v>45</v>
      </c>
      <c r="B50" s="392"/>
      <c r="C50" s="392"/>
      <c r="D50" s="392"/>
      <c r="E50" s="392"/>
      <c r="F50" s="248"/>
      <c r="G50" s="392"/>
      <c r="H50" s="392"/>
      <c r="I50" s="392"/>
      <c r="J50" s="392"/>
      <c r="K50" s="248"/>
      <c r="L50" s="392"/>
      <c r="M50" s="392"/>
      <c r="N50" s="392"/>
      <c r="O50" s="392"/>
      <c r="P50" s="246"/>
    </row>
    <row r="51" spans="1:65" s="197" customFormat="1" x14ac:dyDescent="0.3">
      <c r="A51" s="231"/>
      <c r="B51" s="227"/>
      <c r="C51" s="227"/>
      <c r="D51" s="227"/>
      <c r="E51" s="227"/>
      <c r="F51" s="136"/>
      <c r="J51" s="227"/>
      <c r="K51" s="136"/>
      <c r="O51" s="227"/>
      <c r="P51" s="136"/>
    </row>
    <row r="52" spans="1:65" s="25" customFormat="1" x14ac:dyDescent="0.3">
      <c r="A52" s="91" t="s">
        <v>8</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9"/>
      <c r="AI52" s="89"/>
      <c r="AJ52" s="89"/>
      <c r="AK52" s="88"/>
      <c r="AL52" s="88"/>
      <c r="AM52" s="88"/>
      <c r="AN52" s="88"/>
      <c r="AO52" s="88"/>
      <c r="AP52" s="88"/>
      <c r="AQ52" s="88"/>
      <c r="AR52" s="88"/>
      <c r="AS52" s="88"/>
      <c r="AT52" s="88"/>
      <c r="AU52" s="88"/>
      <c r="AV52" s="88"/>
      <c r="AW52" s="88"/>
      <c r="AX52" s="88"/>
      <c r="AY52" s="88"/>
      <c r="AZ52" s="90"/>
      <c r="BA52" s="90"/>
      <c r="BB52" s="90"/>
      <c r="BC52" s="90"/>
      <c r="BD52" s="88"/>
      <c r="BE52" s="88"/>
      <c r="BF52" s="88"/>
      <c r="BG52" s="88"/>
      <c r="BH52" s="88"/>
      <c r="BJ52" s="92"/>
      <c r="BK52" s="92"/>
      <c r="BL52" s="92"/>
      <c r="BM52" s="92"/>
    </row>
    <row r="53" spans="1:65" s="25" customFormat="1" ht="15.6" x14ac:dyDescent="0.3">
      <c r="A53" s="88" t="s">
        <v>50</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9"/>
      <c r="AI53" s="89"/>
      <c r="AJ53" s="89"/>
      <c r="AK53" s="88"/>
      <c r="AL53" s="88"/>
      <c r="AM53" s="88"/>
      <c r="AN53" s="88"/>
      <c r="AO53" s="88"/>
      <c r="AP53" s="88"/>
      <c r="AQ53" s="88"/>
      <c r="AR53" s="88"/>
      <c r="AS53" s="88"/>
      <c r="AT53" s="88"/>
      <c r="AU53" s="88"/>
      <c r="AV53" s="88"/>
      <c r="AW53" s="88"/>
      <c r="AX53" s="88"/>
      <c r="AY53" s="88"/>
      <c r="AZ53" s="90"/>
      <c r="BA53" s="90"/>
      <c r="BB53" s="90"/>
      <c r="BC53" s="90"/>
      <c r="BD53" s="88"/>
      <c r="BE53" s="88"/>
      <c r="BF53" s="88"/>
      <c r="BG53" s="88"/>
      <c r="BH53" s="88"/>
      <c r="BJ53" s="92"/>
      <c r="BK53" s="92"/>
      <c r="BL53" s="92"/>
      <c r="BM53" s="92"/>
    </row>
    <row r="54" spans="1:65" s="25" customFormat="1" ht="36" customHeight="1" x14ac:dyDescent="0.3">
      <c r="A54" s="442" t="s">
        <v>51</v>
      </c>
      <c r="B54" s="442"/>
      <c r="C54" s="442"/>
      <c r="D54" s="442"/>
      <c r="E54" s="442"/>
      <c r="F54" s="442"/>
      <c r="G54" s="442"/>
      <c r="H54" s="442"/>
      <c r="I54" s="442"/>
      <c r="J54" s="442"/>
      <c r="K54" s="442"/>
      <c r="L54" s="442"/>
      <c r="M54" s="88"/>
      <c r="N54" s="88"/>
      <c r="O54" s="88"/>
      <c r="P54" s="88"/>
      <c r="Q54" s="88"/>
      <c r="R54" s="88"/>
      <c r="S54" s="88"/>
      <c r="T54" s="88"/>
      <c r="U54" s="88"/>
      <c r="V54" s="88"/>
      <c r="W54" s="88"/>
      <c r="X54" s="88"/>
      <c r="Y54" s="88"/>
      <c r="Z54" s="88"/>
      <c r="AA54" s="88"/>
      <c r="AB54" s="88"/>
      <c r="AC54" s="88"/>
      <c r="AD54" s="88"/>
      <c r="AE54" s="88"/>
      <c r="AF54" s="88"/>
      <c r="AG54" s="88"/>
      <c r="AH54" s="89"/>
      <c r="AI54" s="89"/>
      <c r="AJ54" s="89"/>
      <c r="AK54" s="88"/>
      <c r="AL54" s="88"/>
      <c r="AM54" s="88"/>
      <c r="AN54" s="88"/>
      <c r="AO54" s="88"/>
      <c r="AP54" s="88"/>
      <c r="AQ54" s="88"/>
      <c r="AR54" s="88"/>
      <c r="AS54" s="88"/>
      <c r="AT54" s="88"/>
      <c r="AU54" s="88"/>
      <c r="AV54" s="88"/>
      <c r="AW54" s="88"/>
      <c r="AX54" s="88"/>
      <c r="AY54" s="88"/>
      <c r="AZ54" s="90"/>
      <c r="BA54" s="90"/>
      <c r="BB54" s="90"/>
      <c r="BC54" s="90"/>
      <c r="BD54" s="88"/>
      <c r="BE54" s="88"/>
      <c r="BF54" s="88"/>
      <c r="BG54" s="88"/>
      <c r="BH54" s="88"/>
      <c r="BJ54" s="92"/>
      <c r="BK54" s="92"/>
      <c r="BL54" s="92"/>
      <c r="BM54" s="92"/>
    </row>
    <row r="55" spans="1:65" s="25" customFormat="1" x14ac:dyDescent="0.3">
      <c r="A55" s="88" t="s">
        <v>35</v>
      </c>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9"/>
      <c r="AI55" s="89"/>
      <c r="AJ55" s="89"/>
      <c r="AK55" s="88"/>
      <c r="AL55" s="88"/>
      <c r="AM55" s="88"/>
      <c r="AN55" s="88"/>
      <c r="AO55" s="88"/>
      <c r="AP55" s="88"/>
      <c r="AQ55" s="88"/>
      <c r="AR55" s="88"/>
      <c r="AS55" s="88"/>
      <c r="AT55" s="88"/>
      <c r="AU55" s="88"/>
      <c r="AV55" s="88"/>
      <c r="AW55" s="88"/>
      <c r="AX55" s="88"/>
      <c r="AY55" s="88"/>
      <c r="AZ55" s="90"/>
      <c r="BA55" s="90"/>
      <c r="BB55" s="90"/>
      <c r="BC55" s="90"/>
      <c r="BD55" s="88"/>
      <c r="BE55" s="88"/>
      <c r="BF55" s="88"/>
      <c r="BG55" s="88"/>
      <c r="BH55" s="88"/>
      <c r="BJ55" s="92"/>
      <c r="BK55" s="92"/>
      <c r="BL55" s="92"/>
      <c r="BM55" s="92"/>
    </row>
    <row r="56" spans="1:65" s="25" customFormat="1" x14ac:dyDescent="0.3">
      <c r="A56" s="88" t="s">
        <v>371</v>
      </c>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9"/>
      <c r="AI56" s="89"/>
      <c r="AJ56" s="89"/>
      <c r="AK56" s="88"/>
      <c r="AL56" s="88"/>
      <c r="AM56" s="88"/>
      <c r="AN56" s="88"/>
      <c r="AO56" s="88"/>
      <c r="AP56" s="88"/>
      <c r="AQ56" s="88"/>
      <c r="AR56" s="88"/>
      <c r="AS56" s="88"/>
      <c r="AT56" s="88"/>
      <c r="AU56" s="88"/>
      <c r="AV56" s="88"/>
      <c r="AW56" s="88"/>
      <c r="AX56" s="88"/>
      <c r="AY56" s="88"/>
      <c r="AZ56" s="90"/>
      <c r="BA56" s="90"/>
      <c r="BB56" s="90"/>
      <c r="BC56" s="90"/>
      <c r="BD56" s="88"/>
      <c r="BE56" s="88"/>
      <c r="BF56" s="88"/>
      <c r="BG56" s="88"/>
      <c r="BH56" s="88"/>
      <c r="BJ56" s="88"/>
      <c r="BK56" s="88"/>
      <c r="BL56" s="88"/>
      <c r="BM56" s="88"/>
    </row>
    <row r="57" spans="1:65" s="25" customFormat="1" x14ac:dyDescent="0.3">
      <c r="A57" s="88" t="s">
        <v>372</v>
      </c>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9"/>
      <c r="AI57" s="89"/>
      <c r="AJ57" s="89"/>
      <c r="AK57" s="88"/>
      <c r="AL57" s="88"/>
      <c r="AM57" s="88"/>
      <c r="AN57" s="88"/>
      <c r="AO57" s="88"/>
      <c r="AP57" s="88"/>
      <c r="AQ57" s="88"/>
      <c r="AR57" s="88"/>
      <c r="AS57" s="88"/>
      <c r="AT57" s="88"/>
      <c r="AU57" s="88"/>
      <c r="AV57" s="88"/>
      <c r="AW57" s="88"/>
      <c r="AX57" s="88"/>
      <c r="AY57" s="88"/>
      <c r="AZ57" s="90"/>
      <c r="BA57" s="90"/>
      <c r="BB57" s="90"/>
      <c r="BC57" s="90"/>
      <c r="BD57" s="88"/>
      <c r="BE57" s="88"/>
      <c r="BF57" s="88"/>
      <c r="BG57" s="88"/>
      <c r="BH57" s="88"/>
      <c r="BJ57" s="88"/>
      <c r="BK57" s="88"/>
      <c r="BL57" s="88"/>
      <c r="BM57" s="88"/>
    </row>
  </sheetData>
  <mergeCells count="90">
    <mergeCell ref="L15:O15"/>
    <mergeCell ref="B15:C15"/>
    <mergeCell ref="D13:E14"/>
    <mergeCell ref="D15:E15"/>
    <mergeCell ref="G13:J14"/>
    <mergeCell ref="G15:J15"/>
    <mergeCell ref="B50:E50"/>
    <mergeCell ref="G50:J50"/>
    <mergeCell ref="L50:O50"/>
    <mergeCell ref="B47:E47"/>
    <mergeCell ref="G47:J47"/>
    <mergeCell ref="L47:O47"/>
    <mergeCell ref="L48:O48"/>
    <mergeCell ref="G48:J48"/>
    <mergeCell ref="B48:E48"/>
    <mergeCell ref="B45:E45"/>
    <mergeCell ref="G45:J45"/>
    <mergeCell ref="L45:O45"/>
    <mergeCell ref="B46:E46"/>
    <mergeCell ref="G46:J46"/>
    <mergeCell ref="L46:O46"/>
    <mergeCell ref="B35:D35"/>
    <mergeCell ref="G35:I35"/>
    <mergeCell ref="L35:N35"/>
    <mergeCell ref="A40:A41"/>
    <mergeCell ref="B40:D40"/>
    <mergeCell ref="G40:I40"/>
    <mergeCell ref="L40:N40"/>
    <mergeCell ref="B41:D41"/>
    <mergeCell ref="G41:I41"/>
    <mergeCell ref="L41:N41"/>
    <mergeCell ref="B39:D39"/>
    <mergeCell ref="G39:I39"/>
    <mergeCell ref="L39:N39"/>
    <mergeCell ref="B36:D36"/>
    <mergeCell ref="G36:I36"/>
    <mergeCell ref="L36:N36"/>
    <mergeCell ref="A16:A17"/>
    <mergeCell ref="B16:E16"/>
    <mergeCell ref="G16:J16"/>
    <mergeCell ref="L16:O16"/>
    <mergeCell ref="B26:E26"/>
    <mergeCell ref="G26:J26"/>
    <mergeCell ref="L26:O26"/>
    <mergeCell ref="A13:A14"/>
    <mergeCell ref="B11:E11"/>
    <mergeCell ref="G11:J11"/>
    <mergeCell ref="L11:O11"/>
    <mergeCell ref="B12:E12"/>
    <mergeCell ref="G12:J12"/>
    <mergeCell ref="B13:C14"/>
    <mergeCell ref="L13:O14"/>
    <mergeCell ref="L12:O12"/>
    <mergeCell ref="B10:E10"/>
    <mergeCell ref="G10:J10"/>
    <mergeCell ref="L10:O10"/>
    <mergeCell ref="B8:E8"/>
    <mergeCell ref="B9:E9"/>
    <mergeCell ref="G8:J8"/>
    <mergeCell ref="G9:J9"/>
    <mergeCell ref="L8:O8"/>
    <mergeCell ref="L9:O9"/>
    <mergeCell ref="B5:E5"/>
    <mergeCell ref="G5:J5"/>
    <mergeCell ref="L5:O5"/>
    <mergeCell ref="B6:E6"/>
    <mergeCell ref="G6:J6"/>
    <mergeCell ref="L6:O6"/>
    <mergeCell ref="A1:O1"/>
    <mergeCell ref="A2:O2"/>
    <mergeCell ref="A3:A4"/>
    <mergeCell ref="B3:E4"/>
    <mergeCell ref="G3:J4"/>
    <mergeCell ref="L3:O4"/>
    <mergeCell ref="A54:L54"/>
    <mergeCell ref="B38:D38"/>
    <mergeCell ref="G38:I38"/>
    <mergeCell ref="L38:N38"/>
    <mergeCell ref="B37:D37"/>
    <mergeCell ref="G37:I37"/>
    <mergeCell ref="L37:N37"/>
    <mergeCell ref="B42:E42"/>
    <mergeCell ref="G42:J42"/>
    <mergeCell ref="L42:O42"/>
    <mergeCell ref="B43:E43"/>
    <mergeCell ref="G43:J43"/>
    <mergeCell ref="L43:O43"/>
    <mergeCell ref="B44:E44"/>
    <mergeCell ref="G44:J44"/>
    <mergeCell ref="L44:O44"/>
  </mergeCells>
  <pageMargins left="0.7" right="0.7" top="0.75" bottom="0.75" header="0.3" footer="0.3"/>
  <pageSetup paperSize="8" scale="45" fitToWidth="0" orientation="landscape" r:id="rId1"/>
  <drawing r:id="rId2"/>
  <legacyDrawing r:id="rId3"/>
  <oleObjects>
    <mc:AlternateContent xmlns:mc="http://schemas.openxmlformats.org/markup-compatibility/2006">
      <mc:Choice Requires="x14">
        <oleObject progId="Document" shapeId="5121" r:id="rId4">
          <objectPr defaultSize="0" autoPict="0" r:id="rId5">
            <anchor moveWithCells="1">
              <from>
                <xdr:col>1</xdr:col>
                <xdr:colOff>60960</xdr:colOff>
                <xdr:row>47</xdr:row>
                <xdr:rowOff>60960</xdr:rowOff>
              </from>
              <to>
                <xdr:col>4</xdr:col>
                <xdr:colOff>1051560</xdr:colOff>
                <xdr:row>47</xdr:row>
                <xdr:rowOff>1295400</xdr:rowOff>
              </to>
            </anchor>
          </objectPr>
        </oleObject>
      </mc:Choice>
      <mc:Fallback>
        <oleObject progId="Document" shapeId="5121" r:id="rId4"/>
      </mc:Fallback>
    </mc:AlternateContent>
    <mc:AlternateContent xmlns:mc="http://schemas.openxmlformats.org/markup-compatibility/2006">
      <mc:Choice Requires="x14">
        <oleObject progId="Document" shapeId="5122" r:id="rId6">
          <objectPr defaultSize="0" autoPict="0" r:id="rId7">
            <anchor moveWithCells="1">
              <from>
                <xdr:col>6</xdr:col>
                <xdr:colOff>60960</xdr:colOff>
                <xdr:row>47</xdr:row>
                <xdr:rowOff>60960</xdr:rowOff>
              </from>
              <to>
                <xdr:col>9</xdr:col>
                <xdr:colOff>1165860</xdr:colOff>
                <xdr:row>47</xdr:row>
                <xdr:rowOff>1295400</xdr:rowOff>
              </to>
            </anchor>
          </objectPr>
        </oleObject>
      </mc:Choice>
      <mc:Fallback>
        <oleObject progId="Document" shapeId="5122" r:id="rId6"/>
      </mc:Fallback>
    </mc:AlternateContent>
    <mc:AlternateContent xmlns:mc="http://schemas.openxmlformats.org/markup-compatibility/2006">
      <mc:Choice Requires="x14">
        <oleObject progId="Document" shapeId="5123" r:id="rId8">
          <objectPr defaultSize="0" autoPict="0" r:id="rId9">
            <anchor moveWithCells="1">
              <from>
                <xdr:col>11</xdr:col>
                <xdr:colOff>60960</xdr:colOff>
                <xdr:row>47</xdr:row>
                <xdr:rowOff>60960</xdr:rowOff>
              </from>
              <to>
                <xdr:col>14</xdr:col>
                <xdr:colOff>1165860</xdr:colOff>
                <xdr:row>47</xdr:row>
                <xdr:rowOff>1295400</xdr:rowOff>
              </to>
            </anchor>
          </objectPr>
        </oleObject>
      </mc:Choice>
      <mc:Fallback>
        <oleObject progId="Document" shapeId="5123" r:id="rId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M16487"/>
  <sheetViews>
    <sheetView showGridLines="0" zoomScale="85" zoomScaleNormal="85"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3.2" x14ac:dyDescent="0.25"/>
  <cols>
    <col min="1" max="1" width="47.109375" style="140" customWidth="1"/>
    <col min="2" max="5" width="18.6640625" style="103" customWidth="1"/>
    <col min="6" max="6" width="0.5546875" style="103" customWidth="1"/>
    <col min="7" max="10" width="18.6640625" style="103" customWidth="1"/>
    <col min="11" max="11" width="0.5546875" style="103" customWidth="1"/>
    <col min="12" max="12" width="18.6640625" style="103" customWidth="1"/>
    <col min="13" max="13" width="17.5546875" style="103" customWidth="1"/>
    <col min="14" max="15" width="18.6640625" style="103" customWidth="1"/>
    <col min="16" max="16" width="0.5546875" style="103" customWidth="1"/>
    <col min="17" max="16384" width="9.109375" style="103"/>
  </cols>
  <sheetData>
    <row r="1" spans="1:17" s="144" customFormat="1" x14ac:dyDescent="0.25">
      <c r="A1" s="614" t="s">
        <v>15</v>
      </c>
      <c r="B1" s="614"/>
      <c r="C1" s="614"/>
      <c r="D1" s="614"/>
      <c r="E1" s="614"/>
      <c r="F1" s="614"/>
      <c r="G1" s="614"/>
      <c r="H1" s="614"/>
      <c r="I1" s="614"/>
      <c r="J1" s="614"/>
      <c r="K1" s="614"/>
      <c r="L1" s="614"/>
      <c r="M1" s="614"/>
      <c r="N1" s="614"/>
      <c r="O1" s="614"/>
      <c r="P1" s="249"/>
      <c r="Q1" s="100"/>
    </row>
    <row r="2" spans="1:17" s="144" customFormat="1" x14ac:dyDescent="0.25">
      <c r="A2" s="500" t="s">
        <v>55</v>
      </c>
      <c r="B2" s="500"/>
      <c r="C2" s="500"/>
      <c r="D2" s="500"/>
      <c r="E2" s="500"/>
      <c r="F2" s="500"/>
      <c r="G2" s="500"/>
      <c r="H2" s="500"/>
      <c r="I2" s="500"/>
      <c r="J2" s="500"/>
      <c r="K2" s="500"/>
      <c r="L2" s="500"/>
      <c r="M2" s="500"/>
      <c r="N2" s="500"/>
      <c r="O2" s="500"/>
      <c r="P2" s="249"/>
      <c r="Q2" s="100"/>
    </row>
    <row r="3" spans="1:17" s="222" customFormat="1" x14ac:dyDescent="0.3">
      <c r="A3" s="505" t="s">
        <v>17</v>
      </c>
      <c r="B3" s="649" t="s">
        <v>422</v>
      </c>
      <c r="C3" s="650"/>
      <c r="D3" s="650"/>
      <c r="E3" s="651"/>
      <c r="F3" s="8"/>
      <c r="G3" s="649" t="s">
        <v>423</v>
      </c>
      <c r="H3" s="650"/>
      <c r="I3" s="650"/>
      <c r="J3" s="651"/>
      <c r="K3" s="226"/>
      <c r="L3" s="649" t="s">
        <v>424</v>
      </c>
      <c r="M3" s="650"/>
      <c r="N3" s="650"/>
      <c r="O3" s="651"/>
      <c r="P3" s="364"/>
    </row>
    <row r="4" spans="1:17" s="222" customFormat="1" x14ac:dyDescent="0.3">
      <c r="A4" s="506"/>
      <c r="B4" s="652"/>
      <c r="C4" s="653"/>
      <c r="D4" s="653"/>
      <c r="E4" s="654"/>
      <c r="F4" s="8"/>
      <c r="G4" s="652"/>
      <c r="H4" s="653"/>
      <c r="I4" s="653"/>
      <c r="J4" s="654"/>
      <c r="K4" s="226"/>
      <c r="L4" s="652"/>
      <c r="M4" s="653"/>
      <c r="N4" s="653"/>
      <c r="O4" s="654"/>
      <c r="P4" s="364"/>
    </row>
    <row r="5" spans="1:17" s="222" customFormat="1" ht="45.75" customHeight="1" x14ac:dyDescent="0.3">
      <c r="A5" s="9" t="s">
        <v>1</v>
      </c>
      <c r="B5" s="655" t="s">
        <v>425</v>
      </c>
      <c r="C5" s="656"/>
      <c r="D5" s="656"/>
      <c r="E5" s="657"/>
      <c r="F5" s="356"/>
      <c r="G5" s="655" t="s">
        <v>425</v>
      </c>
      <c r="H5" s="656"/>
      <c r="I5" s="656"/>
      <c r="J5" s="657"/>
      <c r="K5" s="356"/>
      <c r="L5" s="655" t="s">
        <v>426</v>
      </c>
      <c r="M5" s="656"/>
      <c r="N5" s="656"/>
      <c r="O5" s="657"/>
      <c r="P5" s="361"/>
    </row>
    <row r="6" spans="1:17" s="222" customFormat="1" x14ac:dyDescent="0.3">
      <c r="A6" s="252" t="s">
        <v>19</v>
      </c>
      <c r="B6" s="484"/>
      <c r="C6" s="503"/>
      <c r="D6" s="503"/>
      <c r="E6" s="485"/>
      <c r="F6" s="253"/>
      <c r="G6" s="484"/>
      <c r="H6" s="503"/>
      <c r="I6" s="503"/>
      <c r="J6" s="485"/>
      <c r="K6" s="253"/>
      <c r="L6" s="484"/>
      <c r="M6" s="503"/>
      <c r="N6" s="503"/>
      <c r="O6" s="485"/>
      <c r="P6" s="361"/>
    </row>
    <row r="7" spans="1:17" s="254" customFormat="1" x14ac:dyDescent="0.3">
      <c r="A7" s="10" t="s">
        <v>12</v>
      </c>
      <c r="B7" s="615">
        <v>43264</v>
      </c>
      <c r="C7" s="616"/>
      <c r="D7" s="616"/>
      <c r="E7" s="617"/>
      <c r="F7" s="251"/>
      <c r="G7" s="615">
        <v>43370</v>
      </c>
      <c r="H7" s="616"/>
      <c r="I7" s="616"/>
      <c r="J7" s="617"/>
      <c r="K7" s="109"/>
      <c r="L7" s="615">
        <v>43446</v>
      </c>
      <c r="M7" s="616"/>
      <c r="N7" s="616"/>
      <c r="O7" s="617"/>
      <c r="P7" s="361"/>
    </row>
    <row r="8" spans="1:17" s="254" customFormat="1" x14ac:dyDescent="0.3">
      <c r="A8" s="10" t="s">
        <v>0</v>
      </c>
      <c r="B8" s="615">
        <v>43264</v>
      </c>
      <c r="C8" s="616"/>
      <c r="D8" s="616"/>
      <c r="E8" s="617"/>
      <c r="F8" s="251"/>
      <c r="G8" s="615">
        <v>43370</v>
      </c>
      <c r="H8" s="616"/>
      <c r="I8" s="616"/>
      <c r="J8" s="617"/>
      <c r="K8" s="109"/>
      <c r="L8" s="615">
        <v>43446</v>
      </c>
      <c r="M8" s="616"/>
      <c r="N8" s="616"/>
      <c r="O8" s="617"/>
      <c r="P8" s="362"/>
    </row>
    <row r="9" spans="1:17" s="254" customFormat="1" x14ac:dyDescent="0.3">
      <c r="A9" s="13" t="s">
        <v>18</v>
      </c>
      <c r="B9" s="658">
        <v>44732</v>
      </c>
      <c r="C9" s="659"/>
      <c r="D9" s="659"/>
      <c r="E9" s="660"/>
      <c r="F9" s="109"/>
      <c r="G9" s="658">
        <v>44680</v>
      </c>
      <c r="H9" s="659"/>
      <c r="I9" s="659"/>
      <c r="J9" s="660"/>
      <c r="K9" s="109"/>
      <c r="L9" s="658">
        <v>44718</v>
      </c>
      <c r="M9" s="659"/>
      <c r="N9" s="659"/>
      <c r="O9" s="660"/>
      <c r="P9" s="362"/>
    </row>
    <row r="10" spans="1:17" s="222" customFormat="1" ht="60.75" customHeight="1" x14ac:dyDescent="0.3">
      <c r="A10" s="255" t="s">
        <v>10</v>
      </c>
      <c r="B10" s="655" t="s">
        <v>427</v>
      </c>
      <c r="C10" s="656"/>
      <c r="D10" s="656"/>
      <c r="E10" s="657"/>
      <c r="F10" s="116"/>
      <c r="G10" s="655" t="s">
        <v>428</v>
      </c>
      <c r="H10" s="656"/>
      <c r="I10" s="656"/>
      <c r="J10" s="657"/>
      <c r="K10" s="356"/>
      <c r="L10" s="655" t="s">
        <v>428</v>
      </c>
      <c r="M10" s="656"/>
      <c r="N10" s="656"/>
      <c r="O10" s="657"/>
      <c r="P10" s="363"/>
    </row>
    <row r="11" spans="1:17" s="222" customFormat="1" ht="15" customHeight="1" x14ac:dyDescent="0.3">
      <c r="A11" s="9" t="s">
        <v>2</v>
      </c>
      <c r="B11" s="620" t="s">
        <v>355</v>
      </c>
      <c r="C11" s="621"/>
      <c r="D11" s="621"/>
      <c r="E11" s="622"/>
      <c r="F11" s="105"/>
      <c r="G11" s="620" t="s">
        <v>355</v>
      </c>
      <c r="H11" s="621"/>
      <c r="I11" s="621"/>
      <c r="J11" s="622"/>
      <c r="K11" s="105"/>
      <c r="L11" s="620" t="s">
        <v>355</v>
      </c>
      <c r="M11" s="621"/>
      <c r="N11" s="621"/>
      <c r="O11" s="622"/>
      <c r="P11" s="363"/>
    </row>
    <row r="12" spans="1:17" s="222" customFormat="1" x14ac:dyDescent="0.3">
      <c r="A12" s="394" t="s">
        <v>3</v>
      </c>
      <c r="B12" s="386" t="s">
        <v>199</v>
      </c>
      <c r="C12" s="387"/>
      <c r="D12" s="386" t="s">
        <v>450</v>
      </c>
      <c r="E12" s="387"/>
      <c r="F12" s="62"/>
      <c r="G12" s="386" t="s">
        <v>199</v>
      </c>
      <c r="H12" s="387"/>
      <c r="I12" s="386" t="s">
        <v>450</v>
      </c>
      <c r="J12" s="387"/>
      <c r="K12" s="130"/>
      <c r="L12" s="386" t="s">
        <v>199</v>
      </c>
      <c r="M12" s="387"/>
      <c r="N12" s="386" t="s">
        <v>450</v>
      </c>
      <c r="O12" s="387"/>
      <c r="P12" s="363"/>
    </row>
    <row r="13" spans="1:17" s="222" customFormat="1" ht="15.9" customHeight="1" x14ac:dyDescent="0.3">
      <c r="A13" s="394"/>
      <c r="B13" s="388"/>
      <c r="C13" s="389"/>
      <c r="D13" s="388"/>
      <c r="E13" s="389"/>
      <c r="F13" s="62"/>
      <c r="G13" s="388"/>
      <c r="H13" s="389"/>
      <c r="I13" s="388"/>
      <c r="J13" s="389"/>
      <c r="K13" s="130"/>
      <c r="L13" s="388"/>
      <c r="M13" s="389"/>
      <c r="N13" s="388"/>
      <c r="O13" s="389"/>
      <c r="P13" s="364"/>
    </row>
    <row r="14" spans="1:17" s="222" customFormat="1" x14ac:dyDescent="0.3">
      <c r="A14" s="16" t="s">
        <v>13</v>
      </c>
      <c r="B14" s="447" t="s">
        <v>198</v>
      </c>
      <c r="C14" s="448"/>
      <c r="D14" s="447" t="s">
        <v>268</v>
      </c>
      <c r="E14" s="448"/>
      <c r="F14" s="62"/>
      <c r="G14" s="447" t="s">
        <v>198</v>
      </c>
      <c r="H14" s="448"/>
      <c r="I14" s="447" t="s">
        <v>268</v>
      </c>
      <c r="J14" s="448"/>
      <c r="K14" s="130"/>
      <c r="L14" s="447" t="s">
        <v>198</v>
      </c>
      <c r="M14" s="448"/>
      <c r="N14" s="447" t="s">
        <v>268</v>
      </c>
      <c r="O14" s="448"/>
      <c r="P14" s="365"/>
    </row>
    <row r="15" spans="1:17" s="222" customFormat="1" x14ac:dyDescent="0.3">
      <c r="A15" s="593" t="s">
        <v>54</v>
      </c>
      <c r="B15" s="467" t="s">
        <v>24</v>
      </c>
      <c r="C15" s="618"/>
      <c r="D15" s="618"/>
      <c r="E15" s="619"/>
      <c r="F15" s="176"/>
      <c r="G15" s="467" t="s">
        <v>24</v>
      </c>
      <c r="H15" s="618"/>
      <c r="I15" s="618"/>
      <c r="J15" s="619"/>
      <c r="K15" s="176"/>
      <c r="L15" s="467" t="s">
        <v>24</v>
      </c>
      <c r="M15" s="618"/>
      <c r="N15" s="618"/>
      <c r="O15" s="619"/>
      <c r="P15" s="366"/>
    </row>
    <row r="16" spans="1:17" s="222" customFormat="1" ht="28.8" x14ac:dyDescent="0.3">
      <c r="A16" s="594"/>
      <c r="B16" s="379" t="s">
        <v>12</v>
      </c>
      <c r="C16" s="153" t="s">
        <v>0</v>
      </c>
      <c r="D16" s="153" t="s">
        <v>355</v>
      </c>
      <c r="E16" s="153" t="s">
        <v>400</v>
      </c>
      <c r="F16" s="116"/>
      <c r="G16" s="379" t="s">
        <v>12</v>
      </c>
      <c r="H16" s="153" t="s">
        <v>0</v>
      </c>
      <c r="I16" s="153" t="s">
        <v>355</v>
      </c>
      <c r="J16" s="153" t="s">
        <v>400</v>
      </c>
      <c r="K16" s="356"/>
      <c r="L16" s="379" t="s">
        <v>12</v>
      </c>
      <c r="M16" s="153" t="s">
        <v>0</v>
      </c>
      <c r="N16" s="153" t="s">
        <v>355</v>
      </c>
      <c r="O16" s="153" t="s">
        <v>400</v>
      </c>
      <c r="P16" s="367"/>
    </row>
    <row r="17" spans="1:16" s="257" customFormat="1" x14ac:dyDescent="0.3">
      <c r="A17" s="293" t="s">
        <v>4</v>
      </c>
      <c r="B17" s="322">
        <v>4.8300000000000003E-2</v>
      </c>
      <c r="C17" s="322">
        <v>4.8300000000000003E-2</v>
      </c>
      <c r="D17" s="322">
        <v>5.7599999999999998E-2</v>
      </c>
      <c r="E17" s="322">
        <v>1.9E-2</v>
      </c>
      <c r="F17" s="311"/>
      <c r="G17" s="322">
        <v>4.5900000000000003E-2</v>
      </c>
      <c r="H17" s="322">
        <v>4.5900000000000003E-2</v>
      </c>
      <c r="I17" s="322">
        <v>5.7599999999999998E-2</v>
      </c>
      <c r="J17" s="322">
        <v>1.9E-2</v>
      </c>
      <c r="K17" s="357"/>
      <c r="L17" s="322">
        <v>4.41E-2</v>
      </c>
      <c r="M17" s="322">
        <v>4.6899999999999997E-2</v>
      </c>
      <c r="N17" s="322">
        <v>5.7599999999999998E-2</v>
      </c>
      <c r="O17" s="322">
        <v>1.9E-2</v>
      </c>
      <c r="P17" s="368"/>
    </row>
    <row r="18" spans="1:16" s="257" customFormat="1" x14ac:dyDescent="0.3">
      <c r="A18" s="293" t="s">
        <v>20</v>
      </c>
      <c r="B18" s="322">
        <v>8.2600000000000007E-2</v>
      </c>
      <c r="C18" s="322">
        <v>8.4400000000000003E-2</v>
      </c>
      <c r="D18" s="322">
        <v>8.7599999999999997E-2</v>
      </c>
      <c r="E18" s="322">
        <v>6.59E-2</v>
      </c>
      <c r="F18" s="311"/>
      <c r="G18" s="322">
        <v>8.0299999999999996E-2</v>
      </c>
      <c r="H18" s="322">
        <v>8.2000000000000003E-2</v>
      </c>
      <c r="I18" s="322">
        <v>8.7599999999999997E-2</v>
      </c>
      <c r="J18" s="322">
        <v>6.59E-2</v>
      </c>
      <c r="K18" s="357"/>
      <c r="L18" s="322">
        <v>7.9899999999999999E-2</v>
      </c>
      <c r="M18" s="322">
        <v>8.2699999999999996E-2</v>
      </c>
      <c r="N18" s="322">
        <v>8.7599999999999997E-2</v>
      </c>
      <c r="O18" s="322">
        <v>6.59E-2</v>
      </c>
      <c r="P18" s="369"/>
    </row>
    <row r="19" spans="1:16" s="257" customFormat="1" x14ac:dyDescent="0.3">
      <c r="A19" s="302" t="s">
        <v>27</v>
      </c>
      <c r="B19" s="325">
        <v>8.4699999999999998E-2</v>
      </c>
      <c r="C19" s="325" t="s">
        <v>66</v>
      </c>
      <c r="D19" s="325">
        <v>8.8499999999999995E-2</v>
      </c>
      <c r="E19" s="325">
        <v>7.46E-2</v>
      </c>
      <c r="F19" s="311"/>
      <c r="G19" s="325">
        <v>8.48E-2</v>
      </c>
      <c r="H19" s="325" t="s">
        <v>66</v>
      </c>
      <c r="I19" s="325">
        <v>9.2200000000000004E-2</v>
      </c>
      <c r="J19" s="325">
        <v>7.6200000000000004E-2</v>
      </c>
      <c r="K19" s="357"/>
      <c r="L19" s="325">
        <v>8.2100000000000006E-2</v>
      </c>
      <c r="M19" s="325" t="s">
        <v>66</v>
      </c>
      <c r="N19" s="325">
        <v>8.4900000000000003E-2</v>
      </c>
      <c r="O19" s="325">
        <v>6.2799999999999995E-2</v>
      </c>
      <c r="P19" s="369"/>
    </row>
    <row r="20" spans="1:16" s="257" customFormat="1" x14ac:dyDescent="0.3">
      <c r="A20" s="302" t="s">
        <v>28</v>
      </c>
      <c r="B20" s="325" t="s">
        <v>66</v>
      </c>
      <c r="C20" s="325">
        <v>8.6699999999999999E-2</v>
      </c>
      <c r="D20" s="325">
        <v>8.8499999999999995E-2</v>
      </c>
      <c r="E20" s="325">
        <v>7.46E-2</v>
      </c>
      <c r="F20" s="311"/>
      <c r="G20" s="325" t="s">
        <v>66</v>
      </c>
      <c r="H20" s="325">
        <v>8.6599999999999996E-2</v>
      </c>
      <c r="I20" s="325">
        <v>9.2200000000000004E-2</v>
      </c>
      <c r="J20" s="325">
        <v>7.6200000000000004E-2</v>
      </c>
      <c r="K20" s="357"/>
      <c r="L20" s="325" t="s">
        <v>66</v>
      </c>
      <c r="M20" s="325">
        <v>8.4900000000000003E-2</v>
      </c>
      <c r="N20" s="325">
        <v>8.4900000000000003E-2</v>
      </c>
      <c r="O20" s="325">
        <v>6.2799999999999995E-2</v>
      </c>
      <c r="P20" s="370"/>
    </row>
    <row r="21" spans="1:16" s="222" customFormat="1" x14ac:dyDescent="0.3">
      <c r="A21" s="39"/>
      <c r="B21" s="590" t="s">
        <v>25</v>
      </c>
      <c r="C21" s="591"/>
      <c r="D21" s="591"/>
      <c r="E21" s="592"/>
      <c r="F21" s="256"/>
      <c r="G21" s="590" t="s">
        <v>25</v>
      </c>
      <c r="H21" s="591"/>
      <c r="I21" s="591"/>
      <c r="J21" s="592"/>
      <c r="K21" s="358"/>
      <c r="L21" s="590" t="s">
        <v>25</v>
      </c>
      <c r="M21" s="591"/>
      <c r="N21" s="591"/>
      <c r="O21" s="592"/>
      <c r="P21" s="367"/>
    </row>
    <row r="22" spans="1:16" s="222" customFormat="1" x14ac:dyDescent="0.3">
      <c r="A22" s="39" t="s">
        <v>4</v>
      </c>
      <c r="B22" s="120" t="str">
        <f>TEXT("10,486", "0,0")</f>
        <v>10,486</v>
      </c>
      <c r="C22" s="120" t="str">
        <f>TEXT("10,486", "0,0")</f>
        <v>10,486</v>
      </c>
      <c r="D22" s="120" t="str">
        <f>TEXT("10,579", "0,0")</f>
        <v>10,579</v>
      </c>
      <c r="E22" s="120" t="str">
        <f>TEXT("10,191", "0,0")</f>
        <v>10,191</v>
      </c>
      <c r="F22" s="33"/>
      <c r="G22" s="120" t="str">
        <f>TEXT("10,461", "0,0")</f>
        <v>10,461</v>
      </c>
      <c r="H22" s="120" t="str">
        <f>TEXT("10,461", "0,0")</f>
        <v>10,461</v>
      </c>
      <c r="I22" s="120" t="str">
        <f>TEXT("10,579", "0,0")</f>
        <v>10,579</v>
      </c>
      <c r="J22" s="120" t="str">
        <f>TEXT("10,191", "0,0")</f>
        <v>10,191</v>
      </c>
      <c r="K22" s="359"/>
      <c r="L22" s="120" t="str">
        <f>TEXT("10,443", "0,0")</f>
        <v>10,443</v>
      </c>
      <c r="M22" s="120" t="str">
        <f>TEXT("10,471", "0,0")</f>
        <v>10,471</v>
      </c>
      <c r="N22" s="120" t="str">
        <f>TEXT("10,579", "0,0")</f>
        <v>10,579</v>
      </c>
      <c r="O22" s="120" t="str">
        <f>TEXT("10,191", "0,0")</f>
        <v>10,191</v>
      </c>
      <c r="P22" s="367"/>
    </row>
    <row r="23" spans="1:16" s="222" customFormat="1" x14ac:dyDescent="0.3">
      <c r="A23" s="39" t="s">
        <v>20</v>
      </c>
      <c r="B23" s="120" t="str">
        <f>TEXT("12,692", "0,0")</f>
        <v>12,692</v>
      </c>
      <c r="C23" s="120" t="str">
        <f>TEXT("12,753", "0,0")</f>
        <v>12,753</v>
      </c>
      <c r="D23" s="120" t="str">
        <f>TEXT("12,868", "0,0")</f>
        <v>12,868</v>
      </c>
      <c r="E23" s="120" t="str">
        <f>TEXT("12,112", "0,0")</f>
        <v>12,112</v>
      </c>
      <c r="F23" s="33"/>
      <c r="G23" s="120" t="str">
        <f>TEXT("12,609", "0,0")</f>
        <v>12,609</v>
      </c>
      <c r="H23" s="120" t="str">
        <f>TEXT("12,670", "0,0")</f>
        <v>12,670</v>
      </c>
      <c r="I23" s="120" t="str">
        <f>TEXT("12,868", "0,0")</f>
        <v>12,868</v>
      </c>
      <c r="J23" s="120" t="str">
        <f>TEXT("12,112", "0,0")</f>
        <v>12,112</v>
      </c>
      <c r="K23" s="359"/>
      <c r="L23" s="120" t="str">
        <f>TEXT("12,597", "0,0")</f>
        <v>12,597</v>
      </c>
      <c r="M23" s="120" t="str">
        <f>TEXT("12,694", "0,0")</f>
        <v>12,694</v>
      </c>
      <c r="N23" s="120" t="str">
        <f>TEXT("12,868", "0,0")</f>
        <v>12,868</v>
      </c>
      <c r="O23" s="120" t="str">
        <f>TEXT("12,112", "0,0")</f>
        <v>12,112</v>
      </c>
      <c r="P23" s="364"/>
    </row>
    <row r="24" spans="1:16" s="222" customFormat="1" x14ac:dyDescent="0.3">
      <c r="A24" s="114" t="s">
        <v>27</v>
      </c>
      <c r="B24" s="120" t="str">
        <f>TEXT("13,527", "0,0")</f>
        <v>13,527</v>
      </c>
      <c r="C24" s="120" t="s">
        <v>66</v>
      </c>
      <c r="D24" s="120" t="str">
        <f>TEXT("13,702", "0,0")</f>
        <v>13,702</v>
      </c>
      <c r="E24" s="120" t="str">
        <f>TEXT("13,066", "0,0")</f>
        <v>13,066</v>
      </c>
      <c r="F24" s="33"/>
      <c r="G24" s="120" t="str">
        <f>TEXT("13,214", "0,0")</f>
        <v>13,214</v>
      </c>
      <c r="H24" s="120" t="s">
        <v>66</v>
      </c>
      <c r="I24" s="120" t="str">
        <f>TEXT("13,527", "0,0")</f>
        <v>13,527</v>
      </c>
      <c r="J24" s="120" t="str">
        <f>TEXT("12,858", "0,0")</f>
        <v>12,858</v>
      </c>
      <c r="K24" s="359"/>
      <c r="L24" s="120" t="str">
        <f>TEXT("12,890", "0,0")</f>
        <v>12,890</v>
      </c>
      <c r="M24" s="120" t="s">
        <v>66</v>
      </c>
      <c r="N24" s="120" t="str">
        <f>TEXT("12,997", "0,0")</f>
        <v>12,997</v>
      </c>
      <c r="O24" s="120" t="str">
        <f>TEXT("12,166", "0,0")</f>
        <v>12,166</v>
      </c>
      <c r="P24" s="364"/>
    </row>
    <row r="25" spans="1:16" s="222" customFormat="1" x14ac:dyDescent="0.3">
      <c r="A25" s="114" t="s">
        <v>28</v>
      </c>
      <c r="B25" s="120" t="s">
        <v>66</v>
      </c>
      <c r="C25" s="120" t="str">
        <f>TEXT("13,617", "0,0")</f>
        <v>13,617</v>
      </c>
      <c r="D25" s="120" t="str">
        <f>TEXT("13,702", "0,0")</f>
        <v>13,702</v>
      </c>
      <c r="E25" s="120" t="str">
        <f>TEXT("13,066", "0,0")</f>
        <v>13,066</v>
      </c>
      <c r="F25" s="33"/>
      <c r="G25" s="120" t="s">
        <v>66</v>
      </c>
      <c r="H25" s="120" t="str">
        <f>TEXT("13,292", "0,0")</f>
        <v>13,292</v>
      </c>
      <c r="I25" s="120" t="str">
        <f>TEXT("13,527", "0,0")</f>
        <v>13,527</v>
      </c>
      <c r="J25" s="120" t="str">
        <f>TEXT("12,858", "0,0")</f>
        <v>12,858</v>
      </c>
      <c r="K25" s="359"/>
      <c r="L25" s="120" t="s">
        <v>66</v>
      </c>
      <c r="M25" s="120" t="str">
        <f>TEXT("12,997", "0,0")</f>
        <v>12,997</v>
      </c>
      <c r="N25" s="120" t="str">
        <f>TEXT("12,997", "0,0")</f>
        <v>12,997</v>
      </c>
      <c r="O25" s="120" t="str">
        <f>TEXT("12,166", "0,0")</f>
        <v>12,166</v>
      </c>
      <c r="P25" s="371"/>
    </row>
    <row r="26" spans="1:16" s="222" customFormat="1" x14ac:dyDescent="0.3">
      <c r="A26" s="16"/>
      <c r="B26" s="128"/>
      <c r="C26" s="128"/>
      <c r="D26" s="128"/>
      <c r="E26" s="128"/>
      <c r="F26" s="19"/>
      <c r="G26" s="128"/>
      <c r="H26" s="128"/>
      <c r="I26" s="128"/>
      <c r="J26" s="128"/>
      <c r="K26" s="105"/>
      <c r="L26" s="128"/>
      <c r="M26" s="128"/>
      <c r="N26" s="128"/>
      <c r="O26" s="128"/>
      <c r="P26" s="372"/>
    </row>
    <row r="27" spans="1:16" s="222" customFormat="1" ht="38.25" customHeight="1" x14ac:dyDescent="0.3">
      <c r="A27" s="631" t="s">
        <v>42</v>
      </c>
      <c r="B27" s="607" t="s">
        <v>16</v>
      </c>
      <c r="C27" s="609"/>
      <c r="D27" s="258" t="s">
        <v>11</v>
      </c>
      <c r="E27" s="258" t="s">
        <v>14</v>
      </c>
      <c r="F27" s="45"/>
      <c r="G27" s="613" t="s">
        <v>16</v>
      </c>
      <c r="H27" s="613"/>
      <c r="I27" s="258" t="s">
        <v>11</v>
      </c>
      <c r="J27" s="258" t="s">
        <v>14</v>
      </c>
      <c r="K27" s="360"/>
      <c r="L27" s="613" t="s">
        <v>16</v>
      </c>
      <c r="M27" s="613"/>
      <c r="N27" s="258" t="s">
        <v>11</v>
      </c>
      <c r="O27" s="258" t="s">
        <v>14</v>
      </c>
      <c r="P27" s="372"/>
    </row>
    <row r="28" spans="1:16" s="222" customFormat="1" ht="26.25" customHeight="1" x14ac:dyDescent="0.3">
      <c r="A28" s="599"/>
      <c r="B28" s="602" t="s">
        <v>204</v>
      </c>
      <c r="C28" s="603"/>
      <c r="D28" s="336" t="s">
        <v>202</v>
      </c>
      <c r="E28" s="292">
        <v>0.1021</v>
      </c>
      <c r="F28" s="250"/>
      <c r="G28" s="602" t="s">
        <v>361</v>
      </c>
      <c r="H28" s="603"/>
      <c r="I28" s="336" t="s">
        <v>357</v>
      </c>
      <c r="J28" s="345">
        <v>9.8799999999999999E-2</v>
      </c>
      <c r="K28" s="250"/>
      <c r="L28" s="602" t="s">
        <v>367</v>
      </c>
      <c r="M28" s="603"/>
      <c r="N28" s="336" t="s">
        <v>357</v>
      </c>
      <c r="O28" s="375">
        <v>0.11310000000000001</v>
      </c>
      <c r="P28" s="372"/>
    </row>
    <row r="29" spans="1:16" s="222" customFormat="1" ht="26.25" customHeight="1" x14ac:dyDescent="0.3">
      <c r="A29" s="600"/>
      <c r="B29" s="602" t="s">
        <v>356</v>
      </c>
      <c r="C29" s="603"/>
      <c r="D29" s="336" t="s">
        <v>357</v>
      </c>
      <c r="E29" s="292">
        <v>9.7199999999999995E-2</v>
      </c>
      <c r="F29" s="250"/>
      <c r="G29" s="602" t="s">
        <v>362</v>
      </c>
      <c r="H29" s="603"/>
      <c r="I29" s="336" t="s">
        <v>208</v>
      </c>
      <c r="J29" s="345">
        <v>9.0200000000000002E-2</v>
      </c>
      <c r="K29" s="250"/>
      <c r="L29" s="602" t="s">
        <v>203</v>
      </c>
      <c r="M29" s="603"/>
      <c r="N29" s="336" t="s">
        <v>202</v>
      </c>
      <c r="O29" s="375">
        <v>0.1114</v>
      </c>
      <c r="P29" s="372"/>
    </row>
    <row r="30" spans="1:16" s="222" customFormat="1" ht="26.25" customHeight="1" x14ac:dyDescent="0.3">
      <c r="A30" s="600"/>
      <c r="B30" s="602" t="s">
        <v>358</v>
      </c>
      <c r="C30" s="603"/>
      <c r="D30" s="336" t="s">
        <v>357</v>
      </c>
      <c r="E30" s="292">
        <v>9.6000000000000002E-2</v>
      </c>
      <c r="F30" s="250"/>
      <c r="G30" s="602" t="s">
        <v>204</v>
      </c>
      <c r="H30" s="603"/>
      <c r="I30" s="336" t="s">
        <v>202</v>
      </c>
      <c r="J30" s="345">
        <v>8.6499999999999994E-2</v>
      </c>
      <c r="K30" s="250"/>
      <c r="L30" s="602" t="s">
        <v>358</v>
      </c>
      <c r="M30" s="603"/>
      <c r="N30" s="336" t="s">
        <v>357</v>
      </c>
      <c r="O30" s="375">
        <v>0.1045</v>
      </c>
      <c r="P30" s="372"/>
    </row>
    <row r="31" spans="1:16" s="222" customFormat="1" ht="26.25" customHeight="1" x14ac:dyDescent="0.3">
      <c r="A31" s="600"/>
      <c r="B31" s="602" t="s">
        <v>203</v>
      </c>
      <c r="C31" s="603"/>
      <c r="D31" s="336" t="s">
        <v>202</v>
      </c>
      <c r="E31" s="292">
        <v>9.3799999999999994E-2</v>
      </c>
      <c r="F31" s="250"/>
      <c r="G31" s="602" t="s">
        <v>203</v>
      </c>
      <c r="H31" s="603"/>
      <c r="I31" s="336" t="s">
        <v>202</v>
      </c>
      <c r="J31" s="345">
        <v>8.3299999999999999E-2</v>
      </c>
      <c r="K31" s="250"/>
      <c r="L31" s="602" t="s">
        <v>362</v>
      </c>
      <c r="M31" s="603"/>
      <c r="N31" s="336" t="s">
        <v>208</v>
      </c>
      <c r="O31" s="375">
        <v>9.2700000000000005E-2</v>
      </c>
      <c r="P31" s="372"/>
    </row>
    <row r="32" spans="1:16" s="222" customFormat="1" ht="26.25" customHeight="1" x14ac:dyDescent="0.3">
      <c r="A32" s="600"/>
      <c r="B32" s="602" t="s">
        <v>359</v>
      </c>
      <c r="C32" s="603"/>
      <c r="D32" s="336" t="s">
        <v>208</v>
      </c>
      <c r="E32" s="292">
        <v>8.3599999999999994E-2</v>
      </c>
      <c r="F32" s="250"/>
      <c r="G32" s="602" t="s">
        <v>363</v>
      </c>
      <c r="H32" s="603"/>
      <c r="I32" s="336" t="s">
        <v>208</v>
      </c>
      <c r="J32" s="345">
        <v>8.3000000000000004E-2</v>
      </c>
      <c r="K32" s="250"/>
      <c r="L32" s="602" t="s">
        <v>173</v>
      </c>
      <c r="M32" s="603"/>
      <c r="N32" s="336" t="s">
        <v>202</v>
      </c>
      <c r="O32" s="375">
        <v>9.1600000000000001E-2</v>
      </c>
      <c r="P32" s="372"/>
    </row>
    <row r="33" spans="1:16" s="222" customFormat="1" ht="26.25" customHeight="1" x14ac:dyDescent="0.3">
      <c r="A33" s="600"/>
      <c r="B33" s="602" t="s">
        <v>201</v>
      </c>
      <c r="C33" s="603"/>
      <c r="D33" s="336" t="s">
        <v>202</v>
      </c>
      <c r="E33" s="292">
        <v>5.9799999999999999E-2</v>
      </c>
      <c r="F33" s="250"/>
      <c r="G33" s="602" t="s">
        <v>205</v>
      </c>
      <c r="H33" s="603"/>
      <c r="I33" s="336" t="s">
        <v>202</v>
      </c>
      <c r="J33" s="345">
        <v>7.9600000000000004E-2</v>
      </c>
      <c r="K33" s="250"/>
      <c r="L33" s="602" t="s">
        <v>204</v>
      </c>
      <c r="M33" s="603"/>
      <c r="N33" s="336" t="s">
        <v>202</v>
      </c>
      <c r="O33" s="375">
        <v>8.0600000000000005E-2</v>
      </c>
      <c r="P33" s="372"/>
    </row>
    <row r="34" spans="1:16" s="222" customFormat="1" ht="26.25" customHeight="1" x14ac:dyDescent="0.3">
      <c r="A34" s="600"/>
      <c r="B34" s="602" t="s">
        <v>219</v>
      </c>
      <c r="C34" s="603"/>
      <c r="D34" s="336" t="s">
        <v>202</v>
      </c>
      <c r="E34" s="292">
        <v>5.9700000000000003E-2</v>
      </c>
      <c r="F34" s="250"/>
      <c r="G34" s="602" t="s">
        <v>364</v>
      </c>
      <c r="H34" s="603"/>
      <c r="I34" s="336" t="s">
        <v>208</v>
      </c>
      <c r="J34" s="345">
        <v>6.93E-2</v>
      </c>
      <c r="K34" s="250"/>
      <c r="L34" s="602" t="s">
        <v>368</v>
      </c>
      <c r="M34" s="603"/>
      <c r="N34" s="336" t="s">
        <v>202</v>
      </c>
      <c r="O34" s="375">
        <v>7.7299999999999994E-2</v>
      </c>
      <c r="P34" s="372"/>
    </row>
    <row r="35" spans="1:16" s="222" customFormat="1" ht="26.25" customHeight="1" x14ac:dyDescent="0.3">
      <c r="A35" s="600"/>
      <c r="B35" s="602" t="s">
        <v>175</v>
      </c>
      <c r="C35" s="603"/>
      <c r="D35" s="336" t="s">
        <v>202</v>
      </c>
      <c r="E35" s="292">
        <v>5.9700000000000003E-2</v>
      </c>
      <c r="F35" s="250"/>
      <c r="G35" s="602" t="s">
        <v>365</v>
      </c>
      <c r="H35" s="603"/>
      <c r="I35" s="336" t="s">
        <v>208</v>
      </c>
      <c r="J35" s="345">
        <v>6.93E-2</v>
      </c>
      <c r="K35" s="250"/>
      <c r="L35" s="602" t="s">
        <v>369</v>
      </c>
      <c r="M35" s="603"/>
      <c r="N35" s="336" t="s">
        <v>357</v>
      </c>
      <c r="O35" s="375">
        <v>5.1400000000000001E-2</v>
      </c>
      <c r="P35" s="372"/>
    </row>
    <row r="36" spans="1:16" s="222" customFormat="1" ht="26.25" customHeight="1" x14ac:dyDescent="0.3">
      <c r="A36" s="600"/>
      <c r="B36" s="602" t="s">
        <v>206</v>
      </c>
      <c r="C36" s="603"/>
      <c r="D36" s="336" t="s">
        <v>202</v>
      </c>
      <c r="E36" s="292">
        <v>5.9299999999999999E-2</v>
      </c>
      <c r="F36" s="250"/>
      <c r="G36" s="602" t="s">
        <v>366</v>
      </c>
      <c r="H36" s="603"/>
      <c r="I36" s="336" t="s">
        <v>208</v>
      </c>
      <c r="J36" s="345">
        <v>6.9199999999999998E-2</v>
      </c>
      <c r="K36" s="250"/>
      <c r="L36" s="602" t="s">
        <v>370</v>
      </c>
      <c r="M36" s="603"/>
      <c r="N36" s="336" t="s">
        <v>208</v>
      </c>
      <c r="O36" s="375">
        <v>3.9399999999999998E-2</v>
      </c>
      <c r="P36" s="371"/>
    </row>
    <row r="37" spans="1:16" s="222" customFormat="1" ht="26.25" customHeight="1" x14ac:dyDescent="0.3">
      <c r="A37" s="601"/>
      <c r="B37" s="602" t="s">
        <v>360</v>
      </c>
      <c r="C37" s="603"/>
      <c r="D37" s="336" t="s">
        <v>208</v>
      </c>
      <c r="E37" s="292">
        <v>5.9299999999999999E-2</v>
      </c>
      <c r="F37" s="250"/>
      <c r="G37" s="602" t="s">
        <v>173</v>
      </c>
      <c r="H37" s="603"/>
      <c r="I37" s="336" t="s">
        <v>202</v>
      </c>
      <c r="J37" s="345">
        <v>4.8399999999999999E-2</v>
      </c>
      <c r="K37" s="250"/>
      <c r="L37" s="602" t="s">
        <v>175</v>
      </c>
      <c r="M37" s="603"/>
      <c r="N37" s="336" t="s">
        <v>202</v>
      </c>
      <c r="O37" s="375">
        <v>3.9E-2</v>
      </c>
      <c r="P37" s="364"/>
    </row>
    <row r="38" spans="1:16" s="222" customFormat="1" x14ac:dyDescent="0.3">
      <c r="A38" s="16"/>
      <c r="B38" s="607" t="s">
        <v>6</v>
      </c>
      <c r="C38" s="608"/>
      <c r="D38" s="609"/>
      <c r="E38" s="285">
        <v>0.77049999999999996</v>
      </c>
      <c r="F38" s="45"/>
      <c r="G38" s="613" t="s">
        <v>6</v>
      </c>
      <c r="H38" s="613"/>
      <c r="I38" s="613"/>
      <c r="J38" s="285">
        <v>0.77759999999999996</v>
      </c>
      <c r="K38" s="360"/>
      <c r="L38" s="613" t="s">
        <v>6</v>
      </c>
      <c r="M38" s="613"/>
      <c r="N38" s="613"/>
      <c r="O38" s="285">
        <v>0.80100000000000005</v>
      </c>
      <c r="P38" s="373"/>
    </row>
    <row r="39" spans="1:16" s="222" customFormat="1" x14ac:dyDescent="0.3">
      <c r="A39" s="16"/>
      <c r="B39" s="259"/>
      <c r="C39" s="259"/>
      <c r="D39" s="259"/>
      <c r="E39" s="259"/>
      <c r="F39" s="105"/>
      <c r="G39" s="259"/>
      <c r="H39" s="259"/>
      <c r="I39" s="259"/>
      <c r="J39" s="259"/>
      <c r="K39" s="105"/>
      <c r="L39" s="259"/>
      <c r="M39" s="259"/>
      <c r="N39" s="259"/>
      <c r="O39" s="128"/>
      <c r="P39" s="364"/>
    </row>
    <row r="40" spans="1:16" s="266" customFormat="1" x14ac:dyDescent="0.3">
      <c r="A40" s="264" t="s">
        <v>39</v>
      </c>
      <c r="B40" s="604">
        <v>84.92</v>
      </c>
      <c r="C40" s="605"/>
      <c r="D40" s="605"/>
      <c r="E40" s="606"/>
      <c r="F40" s="265"/>
      <c r="G40" s="604">
        <v>28.94</v>
      </c>
      <c r="H40" s="605"/>
      <c r="I40" s="605"/>
      <c r="J40" s="606"/>
      <c r="K40" s="265"/>
      <c r="L40" s="604">
        <v>130.02000000000001</v>
      </c>
      <c r="M40" s="605"/>
      <c r="N40" s="605"/>
      <c r="O40" s="606"/>
      <c r="P40" s="373"/>
    </row>
    <row r="41" spans="1:16" s="180" customFormat="1" x14ac:dyDescent="0.3">
      <c r="A41" s="16"/>
      <c r="B41" s="259"/>
      <c r="C41" s="259"/>
      <c r="D41" s="259"/>
      <c r="E41" s="259"/>
      <c r="F41" s="105"/>
      <c r="G41" s="259"/>
      <c r="H41" s="259"/>
      <c r="I41" s="259"/>
      <c r="J41" s="259"/>
      <c r="K41" s="105"/>
      <c r="L41" s="259"/>
      <c r="M41" s="259"/>
      <c r="N41" s="259"/>
      <c r="O41" s="128"/>
      <c r="P41" s="374"/>
    </row>
    <row r="42" spans="1:16" s="180" customFormat="1" x14ac:dyDescent="0.3">
      <c r="A42" s="9" t="s">
        <v>40</v>
      </c>
      <c r="B42" s="610"/>
      <c r="C42" s="611"/>
      <c r="D42" s="611"/>
      <c r="E42" s="612"/>
      <c r="F42" s="130"/>
      <c r="G42" s="610"/>
      <c r="H42" s="611"/>
      <c r="I42" s="611"/>
      <c r="J42" s="612"/>
      <c r="K42" s="130"/>
      <c r="L42" s="610"/>
      <c r="M42" s="611"/>
      <c r="N42" s="611"/>
      <c r="O42" s="612"/>
      <c r="P42" s="374"/>
    </row>
    <row r="43" spans="1:16" s="306" customFormat="1" x14ac:dyDescent="0.3">
      <c r="A43" s="301" t="s">
        <v>29</v>
      </c>
      <c r="B43" s="430">
        <v>6.9999999999999999E-4</v>
      </c>
      <c r="C43" s="431"/>
      <c r="D43" s="431"/>
      <c r="E43" s="432"/>
      <c r="F43" s="174"/>
      <c r="G43" s="430">
        <v>8.9999999999999998E-4</v>
      </c>
      <c r="H43" s="431"/>
      <c r="I43" s="431"/>
      <c r="J43" s="432"/>
      <c r="K43" s="174"/>
      <c r="L43" s="430">
        <v>3.0000000000000001E-3</v>
      </c>
      <c r="M43" s="431"/>
      <c r="N43" s="431"/>
      <c r="O43" s="432"/>
      <c r="P43" s="260"/>
    </row>
    <row r="44" spans="1:16" s="306" customFormat="1" x14ac:dyDescent="0.3">
      <c r="A44" s="301" t="s">
        <v>7</v>
      </c>
      <c r="B44" s="430">
        <v>6.9999999999999999E-4</v>
      </c>
      <c r="C44" s="431"/>
      <c r="D44" s="431"/>
      <c r="E44" s="432"/>
      <c r="F44" s="174"/>
      <c r="G44" s="430">
        <v>8.9999999999999998E-4</v>
      </c>
      <c r="H44" s="431"/>
      <c r="I44" s="431"/>
      <c r="J44" s="432"/>
      <c r="K44" s="174"/>
      <c r="L44" s="430">
        <v>6.9999999999999999E-4</v>
      </c>
      <c r="M44" s="431"/>
      <c r="N44" s="431"/>
      <c r="O44" s="432"/>
      <c r="P44" s="260"/>
    </row>
    <row r="45" spans="1:16" s="175" customFormat="1" ht="280.5" customHeight="1" x14ac:dyDescent="0.3">
      <c r="A45" s="219" t="s">
        <v>49</v>
      </c>
      <c r="B45" s="623" t="s">
        <v>58</v>
      </c>
      <c r="C45" s="623"/>
      <c r="D45" s="623"/>
      <c r="E45" s="623"/>
      <c r="F45" s="261"/>
      <c r="G45" s="623" t="s">
        <v>58</v>
      </c>
      <c r="H45" s="623"/>
      <c r="I45" s="623"/>
      <c r="J45" s="623"/>
      <c r="K45" s="261"/>
      <c r="L45" s="624" t="s">
        <v>58</v>
      </c>
      <c r="M45" s="623"/>
      <c r="N45" s="623"/>
      <c r="O45" s="625"/>
      <c r="P45" s="75"/>
    </row>
    <row r="46" spans="1:16" s="90" customFormat="1" x14ac:dyDescent="0.3">
      <c r="A46" s="221" t="s">
        <v>46</v>
      </c>
      <c r="B46" s="262"/>
      <c r="C46" s="262"/>
      <c r="D46" s="262"/>
      <c r="E46" s="262"/>
      <c r="F46" s="263"/>
      <c r="G46" s="262"/>
      <c r="H46" s="262"/>
      <c r="I46" s="262"/>
      <c r="J46" s="262"/>
      <c r="K46" s="263"/>
      <c r="L46" s="376"/>
      <c r="M46" s="262"/>
      <c r="N46" s="262"/>
      <c r="O46" s="377"/>
    </row>
    <row r="47" spans="1:16" s="90" customFormat="1" ht="173.25" customHeight="1" x14ac:dyDescent="0.3">
      <c r="A47" s="224" t="s">
        <v>45</v>
      </c>
      <c r="B47" s="598"/>
      <c r="C47" s="598"/>
      <c r="D47" s="598"/>
      <c r="E47" s="598"/>
      <c r="F47" s="176"/>
      <c r="G47" s="598"/>
      <c r="H47" s="598"/>
      <c r="I47" s="598"/>
      <c r="J47" s="598"/>
      <c r="K47" s="176"/>
      <c r="L47" s="595"/>
      <c r="M47" s="596"/>
      <c r="N47" s="596"/>
      <c r="O47" s="597"/>
    </row>
    <row r="48" spans="1:16" s="88" customFormat="1" ht="135" customHeight="1" x14ac:dyDescent="0.3">
      <c r="A48" s="9" t="s">
        <v>47</v>
      </c>
      <c r="B48" s="404" t="s">
        <v>58</v>
      </c>
      <c r="C48" s="404"/>
      <c r="D48" s="404"/>
      <c r="E48" s="404"/>
      <c r="F48" s="8"/>
      <c r="G48" s="404" t="s">
        <v>58</v>
      </c>
      <c r="H48" s="404"/>
      <c r="I48" s="404"/>
      <c r="J48" s="404"/>
      <c r="K48" s="226"/>
      <c r="L48" s="404" t="s">
        <v>58</v>
      </c>
      <c r="M48" s="404"/>
      <c r="N48" s="404"/>
      <c r="O48" s="404"/>
    </row>
    <row r="49" spans="1:65" s="138" customFormat="1" x14ac:dyDescent="0.25">
      <c r="A49" s="91"/>
      <c r="B49" s="90"/>
      <c r="C49" s="90"/>
      <c r="D49" s="90"/>
      <c r="E49" s="90"/>
      <c r="F49" s="90"/>
      <c r="G49" s="90"/>
      <c r="H49" s="90"/>
      <c r="I49" s="90"/>
      <c r="J49" s="90"/>
      <c r="K49" s="90"/>
      <c r="L49" s="90"/>
      <c r="M49" s="90"/>
      <c r="N49" s="90"/>
      <c r="O49" s="90"/>
    </row>
    <row r="50" spans="1:65" s="25" customFormat="1" x14ac:dyDescent="0.3">
      <c r="A50" s="91" t="s">
        <v>8</v>
      </c>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9"/>
      <c r="AI50" s="89"/>
      <c r="AJ50" s="89"/>
      <c r="AK50" s="88"/>
      <c r="AL50" s="88"/>
      <c r="AM50" s="88"/>
      <c r="AN50" s="88"/>
      <c r="AO50" s="88"/>
      <c r="AP50" s="88"/>
      <c r="AQ50" s="88"/>
      <c r="AR50" s="88"/>
      <c r="AS50" s="88"/>
      <c r="AT50" s="88"/>
      <c r="AU50" s="88"/>
      <c r="AV50" s="88"/>
      <c r="AW50" s="88"/>
      <c r="AX50" s="88"/>
      <c r="AY50" s="88"/>
      <c r="AZ50" s="90"/>
      <c r="BA50" s="90"/>
      <c r="BB50" s="90"/>
      <c r="BC50" s="90"/>
      <c r="BD50" s="88"/>
      <c r="BE50" s="88"/>
      <c r="BF50" s="88"/>
      <c r="BG50" s="88"/>
      <c r="BH50" s="88"/>
      <c r="BJ50" s="92"/>
      <c r="BK50" s="92"/>
      <c r="BL50" s="92"/>
      <c r="BM50" s="92"/>
    </row>
    <row r="51" spans="1:65" s="25" customFormat="1" ht="15.6" x14ac:dyDescent="0.3">
      <c r="A51" s="88" t="s">
        <v>50</v>
      </c>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9"/>
      <c r="AI51" s="89"/>
      <c r="AJ51" s="89"/>
      <c r="AK51" s="88"/>
      <c r="AL51" s="88"/>
      <c r="AM51" s="88"/>
      <c r="AN51" s="88"/>
      <c r="AO51" s="88"/>
      <c r="AP51" s="88"/>
      <c r="AQ51" s="88"/>
      <c r="AR51" s="88"/>
      <c r="AS51" s="88"/>
      <c r="AT51" s="88"/>
      <c r="AU51" s="88"/>
      <c r="AV51" s="88"/>
      <c r="AW51" s="88"/>
      <c r="AX51" s="88"/>
      <c r="AY51" s="88"/>
      <c r="AZ51" s="90"/>
      <c r="BA51" s="90"/>
      <c r="BB51" s="90"/>
      <c r="BC51" s="90"/>
      <c r="BD51" s="88"/>
      <c r="BE51" s="88"/>
      <c r="BF51" s="88"/>
      <c r="BG51" s="88"/>
      <c r="BH51" s="88"/>
      <c r="BJ51" s="92"/>
      <c r="BK51" s="92"/>
      <c r="BL51" s="92"/>
      <c r="BM51" s="92"/>
    </row>
    <row r="52" spans="1:65" s="25" customFormat="1" ht="36" customHeight="1" x14ac:dyDescent="0.3">
      <c r="A52" s="442" t="s">
        <v>51</v>
      </c>
      <c r="B52" s="442"/>
      <c r="C52" s="442"/>
      <c r="D52" s="442"/>
      <c r="E52" s="442"/>
      <c r="F52" s="442"/>
      <c r="G52" s="442"/>
      <c r="H52" s="442"/>
      <c r="I52" s="442"/>
      <c r="J52" s="442"/>
      <c r="K52" s="442"/>
      <c r="L52" s="442"/>
      <c r="M52" s="88"/>
      <c r="N52" s="88"/>
      <c r="O52" s="88"/>
      <c r="P52" s="88"/>
      <c r="Q52" s="88"/>
      <c r="R52" s="88"/>
      <c r="S52" s="88"/>
      <c r="T52" s="88"/>
      <c r="U52" s="88"/>
      <c r="V52" s="88"/>
      <c r="W52" s="88"/>
      <c r="X52" s="88"/>
      <c r="Y52" s="88"/>
      <c r="Z52" s="88"/>
      <c r="AA52" s="88"/>
      <c r="AB52" s="88"/>
      <c r="AC52" s="88"/>
      <c r="AD52" s="88"/>
      <c r="AE52" s="88"/>
      <c r="AF52" s="88"/>
      <c r="AG52" s="88"/>
      <c r="AH52" s="89"/>
      <c r="AI52" s="89"/>
      <c r="AJ52" s="89"/>
      <c r="AK52" s="88"/>
      <c r="AL52" s="88"/>
      <c r="AM52" s="88"/>
      <c r="AN52" s="88"/>
      <c r="AO52" s="88"/>
      <c r="AP52" s="88"/>
      <c r="AQ52" s="88"/>
      <c r="AR52" s="88"/>
      <c r="AS52" s="88"/>
      <c r="AT52" s="88"/>
      <c r="AU52" s="88"/>
      <c r="AV52" s="88"/>
      <c r="AW52" s="88"/>
      <c r="AX52" s="88"/>
      <c r="AY52" s="88"/>
      <c r="AZ52" s="90"/>
      <c r="BA52" s="90"/>
      <c r="BB52" s="90"/>
      <c r="BC52" s="90"/>
      <c r="BD52" s="88"/>
      <c r="BE52" s="88"/>
      <c r="BF52" s="88"/>
      <c r="BG52" s="88"/>
      <c r="BH52" s="88"/>
      <c r="BJ52" s="92"/>
      <c r="BK52" s="92"/>
      <c r="BL52" s="92"/>
      <c r="BM52" s="92"/>
    </row>
    <row r="53" spans="1:65" s="25" customFormat="1" x14ac:dyDescent="0.3">
      <c r="A53" s="88" t="s">
        <v>35</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9"/>
      <c r="AI53" s="89"/>
      <c r="AJ53" s="89"/>
      <c r="AK53" s="88"/>
      <c r="AL53" s="88"/>
      <c r="AM53" s="88"/>
      <c r="AN53" s="88"/>
      <c r="AO53" s="88"/>
      <c r="AP53" s="88"/>
      <c r="AQ53" s="88"/>
      <c r="AR53" s="88"/>
      <c r="AS53" s="88"/>
      <c r="AT53" s="88"/>
      <c r="AU53" s="88"/>
      <c r="AV53" s="88"/>
      <c r="AW53" s="88"/>
      <c r="AX53" s="88"/>
      <c r="AY53" s="88"/>
      <c r="AZ53" s="90"/>
      <c r="BA53" s="90"/>
      <c r="BB53" s="90"/>
      <c r="BC53" s="90"/>
      <c r="BD53" s="88"/>
      <c r="BE53" s="88"/>
      <c r="BF53" s="88"/>
      <c r="BG53" s="88"/>
      <c r="BH53" s="88"/>
      <c r="BJ53" s="92"/>
      <c r="BK53" s="92"/>
      <c r="BL53" s="92"/>
      <c r="BM53" s="92"/>
    </row>
    <row r="54" spans="1:65" s="25" customFormat="1" x14ac:dyDescent="0.3">
      <c r="A54" s="88" t="s">
        <v>371</v>
      </c>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9"/>
      <c r="AI54" s="89"/>
      <c r="AJ54" s="89"/>
      <c r="AK54" s="88"/>
      <c r="AL54" s="88"/>
      <c r="AM54" s="88"/>
      <c r="AN54" s="88"/>
      <c r="AO54" s="88"/>
      <c r="AP54" s="88"/>
      <c r="AQ54" s="88"/>
      <c r="AR54" s="88"/>
      <c r="AS54" s="88"/>
      <c r="AT54" s="88"/>
      <c r="AU54" s="88"/>
      <c r="AV54" s="88"/>
      <c r="AW54" s="88"/>
      <c r="AX54" s="88"/>
      <c r="AY54" s="88"/>
      <c r="AZ54" s="90"/>
      <c r="BA54" s="90"/>
      <c r="BB54" s="90"/>
      <c r="BC54" s="90"/>
      <c r="BD54" s="88"/>
      <c r="BE54" s="88"/>
      <c r="BF54" s="88"/>
      <c r="BG54" s="88"/>
      <c r="BH54" s="88"/>
      <c r="BJ54" s="88"/>
      <c r="BK54" s="88"/>
      <c r="BL54" s="88"/>
      <c r="BM54" s="88"/>
    </row>
    <row r="55" spans="1:65" s="25" customFormat="1" x14ac:dyDescent="0.3">
      <c r="A55" s="88" t="s">
        <v>372</v>
      </c>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9"/>
      <c r="AI55" s="89"/>
      <c r="AJ55" s="89"/>
      <c r="AK55" s="88"/>
      <c r="AL55" s="88"/>
      <c r="AM55" s="88"/>
      <c r="AN55" s="88"/>
      <c r="AO55" s="88"/>
      <c r="AP55" s="88"/>
      <c r="AQ55" s="88"/>
      <c r="AR55" s="88"/>
      <c r="AS55" s="88"/>
      <c r="AT55" s="88"/>
      <c r="AU55" s="88"/>
      <c r="AV55" s="88"/>
      <c r="AW55" s="88"/>
      <c r="AX55" s="88"/>
      <c r="AY55" s="88"/>
      <c r="AZ55" s="90"/>
      <c r="BA55" s="90"/>
      <c r="BB55" s="90"/>
      <c r="BC55" s="90"/>
      <c r="BD55" s="88"/>
      <c r="BE55" s="88"/>
      <c r="BF55" s="88"/>
      <c r="BG55" s="88"/>
      <c r="BH55" s="88"/>
      <c r="BJ55" s="88"/>
      <c r="BK55" s="88"/>
      <c r="BL55" s="88"/>
      <c r="BM55" s="88"/>
    </row>
    <row r="56" spans="1:65" s="138" customFormat="1" x14ac:dyDescent="0.25">
      <c r="A56" s="139"/>
    </row>
    <row r="57" spans="1:65" s="138" customFormat="1" x14ac:dyDescent="0.25">
      <c r="A57" s="139"/>
    </row>
    <row r="58" spans="1:65" s="138" customFormat="1" x14ac:dyDescent="0.25">
      <c r="A58" s="139"/>
    </row>
    <row r="59" spans="1:65" s="138" customFormat="1" x14ac:dyDescent="0.25">
      <c r="A59" s="139"/>
    </row>
    <row r="60" spans="1:65" s="138" customFormat="1" x14ac:dyDescent="0.25">
      <c r="A60" s="139"/>
    </row>
    <row r="61" spans="1:65" s="138" customFormat="1" x14ac:dyDescent="0.25">
      <c r="A61" s="139"/>
    </row>
    <row r="62" spans="1:65" s="138" customFormat="1" x14ac:dyDescent="0.25">
      <c r="A62" s="139"/>
    </row>
    <row r="63" spans="1:65" s="138" customFormat="1" x14ac:dyDescent="0.25">
      <c r="A63" s="139"/>
    </row>
    <row r="64" spans="1:65" s="138" customFormat="1" x14ac:dyDescent="0.25">
      <c r="A64" s="139"/>
    </row>
    <row r="65" spans="1:1" s="138" customFormat="1" x14ac:dyDescent="0.25">
      <c r="A65" s="139"/>
    </row>
    <row r="66" spans="1:1" s="138" customFormat="1" x14ac:dyDescent="0.25">
      <c r="A66" s="139"/>
    </row>
    <row r="67" spans="1:1" s="138" customFormat="1" x14ac:dyDescent="0.25">
      <c r="A67" s="139"/>
    </row>
    <row r="68" spans="1:1" s="138" customFormat="1" x14ac:dyDescent="0.25">
      <c r="A68" s="139"/>
    </row>
    <row r="69" spans="1:1" s="138" customFormat="1" x14ac:dyDescent="0.25">
      <c r="A69" s="139"/>
    </row>
    <row r="70" spans="1:1" s="138" customFormat="1" x14ac:dyDescent="0.25">
      <c r="A70" s="139"/>
    </row>
    <row r="71" spans="1:1" s="138" customFormat="1" x14ac:dyDescent="0.25">
      <c r="A71" s="139"/>
    </row>
    <row r="72" spans="1:1" s="138" customFormat="1" x14ac:dyDescent="0.25">
      <c r="A72" s="139"/>
    </row>
    <row r="73" spans="1:1" s="138" customFormat="1" x14ac:dyDescent="0.25">
      <c r="A73" s="139"/>
    </row>
    <row r="74" spans="1:1" s="138" customFormat="1" x14ac:dyDescent="0.25">
      <c r="A74" s="139"/>
    </row>
    <row r="75" spans="1:1" s="138" customFormat="1" x14ac:dyDescent="0.25">
      <c r="A75" s="139"/>
    </row>
    <row r="76" spans="1:1" s="138" customFormat="1" x14ac:dyDescent="0.25">
      <c r="A76" s="139"/>
    </row>
    <row r="77" spans="1:1" s="138" customFormat="1" x14ac:dyDescent="0.25">
      <c r="A77" s="139"/>
    </row>
    <row r="78" spans="1:1" s="138" customFormat="1" x14ac:dyDescent="0.25">
      <c r="A78" s="139"/>
    </row>
    <row r="79" spans="1:1" s="138" customFormat="1" x14ac:dyDescent="0.25">
      <c r="A79" s="139"/>
    </row>
    <row r="80" spans="1:1" s="138" customFormat="1" x14ac:dyDescent="0.25">
      <c r="A80" s="139"/>
    </row>
    <row r="81" spans="1:1" s="138" customFormat="1" x14ac:dyDescent="0.25">
      <c r="A81" s="139"/>
    </row>
    <row r="82" spans="1:1" s="138" customFormat="1" x14ac:dyDescent="0.25">
      <c r="A82" s="139"/>
    </row>
    <row r="83" spans="1:1" s="138" customFormat="1" x14ac:dyDescent="0.25">
      <c r="A83" s="139"/>
    </row>
    <row r="84" spans="1:1" s="138" customFormat="1" x14ac:dyDescent="0.25">
      <c r="A84" s="139"/>
    </row>
    <row r="85" spans="1:1" s="138" customFormat="1" x14ac:dyDescent="0.25">
      <c r="A85" s="139"/>
    </row>
    <row r="86" spans="1:1" s="138" customFormat="1" x14ac:dyDescent="0.25">
      <c r="A86" s="139"/>
    </row>
    <row r="87" spans="1:1" s="138" customFormat="1" x14ac:dyDescent="0.25">
      <c r="A87" s="139"/>
    </row>
    <row r="88" spans="1:1" s="138" customFormat="1" x14ac:dyDescent="0.25">
      <c r="A88" s="139"/>
    </row>
    <row r="89" spans="1:1" s="138" customFormat="1" x14ac:dyDescent="0.25">
      <c r="A89" s="139"/>
    </row>
    <row r="90" spans="1:1" s="138" customFormat="1" x14ac:dyDescent="0.25">
      <c r="A90" s="139"/>
    </row>
    <row r="91" spans="1:1" s="138" customFormat="1" x14ac:dyDescent="0.25">
      <c r="A91" s="139"/>
    </row>
    <row r="92" spans="1:1" s="138" customFormat="1" x14ac:dyDescent="0.25">
      <c r="A92" s="139"/>
    </row>
    <row r="93" spans="1:1" s="138" customFormat="1" x14ac:dyDescent="0.25">
      <c r="A93" s="139"/>
    </row>
    <row r="94" spans="1:1" s="138" customFormat="1" x14ac:dyDescent="0.25">
      <c r="A94" s="139"/>
    </row>
    <row r="95" spans="1:1" s="138" customFormat="1" x14ac:dyDescent="0.25">
      <c r="A95" s="139"/>
    </row>
    <row r="96" spans="1:1" s="138" customFormat="1" x14ac:dyDescent="0.25">
      <c r="A96" s="139"/>
    </row>
    <row r="97" spans="1:1" s="138" customFormat="1" x14ac:dyDescent="0.25">
      <c r="A97" s="139"/>
    </row>
    <row r="98" spans="1:1" s="138" customFormat="1" x14ac:dyDescent="0.25">
      <c r="A98" s="139"/>
    </row>
    <row r="99" spans="1:1" s="138" customFormat="1" x14ac:dyDescent="0.25">
      <c r="A99" s="139"/>
    </row>
    <row r="100" spans="1:1" s="138" customFormat="1" x14ac:dyDescent="0.25">
      <c r="A100" s="139"/>
    </row>
    <row r="101" spans="1:1" s="138" customFormat="1" x14ac:dyDescent="0.25">
      <c r="A101" s="139"/>
    </row>
    <row r="102" spans="1:1" s="138" customFormat="1" x14ac:dyDescent="0.25">
      <c r="A102" s="139"/>
    </row>
    <row r="103" spans="1:1" s="138" customFormat="1" x14ac:dyDescent="0.25">
      <c r="A103" s="139"/>
    </row>
    <row r="104" spans="1:1" s="138" customFormat="1" x14ac:dyDescent="0.25">
      <c r="A104" s="139"/>
    </row>
    <row r="105" spans="1:1" s="138" customFormat="1" x14ac:dyDescent="0.25">
      <c r="A105" s="139"/>
    </row>
    <row r="106" spans="1:1" s="138" customFormat="1" x14ac:dyDescent="0.25">
      <c r="A106" s="139"/>
    </row>
    <row r="107" spans="1:1" s="138" customFormat="1" x14ac:dyDescent="0.25">
      <c r="A107" s="139"/>
    </row>
    <row r="108" spans="1:1" s="138" customFormat="1" x14ac:dyDescent="0.25">
      <c r="A108" s="139"/>
    </row>
    <row r="109" spans="1:1" s="138" customFormat="1" x14ac:dyDescent="0.25">
      <c r="A109" s="139"/>
    </row>
    <row r="110" spans="1:1" s="138" customFormat="1" x14ac:dyDescent="0.25">
      <c r="A110" s="139"/>
    </row>
    <row r="111" spans="1:1" s="138" customFormat="1" x14ac:dyDescent="0.25">
      <c r="A111" s="139"/>
    </row>
    <row r="112" spans="1:1" s="138" customFormat="1" x14ac:dyDescent="0.25">
      <c r="A112" s="139"/>
    </row>
    <row r="113" spans="1:1" s="138" customFormat="1" x14ac:dyDescent="0.25">
      <c r="A113" s="139"/>
    </row>
    <row r="114" spans="1:1" s="138" customFormat="1" x14ac:dyDescent="0.25">
      <c r="A114" s="139"/>
    </row>
    <row r="115" spans="1:1" s="138" customFormat="1" x14ac:dyDescent="0.25">
      <c r="A115" s="139"/>
    </row>
    <row r="116" spans="1:1" s="138" customFormat="1" x14ac:dyDescent="0.25">
      <c r="A116" s="139"/>
    </row>
    <row r="117" spans="1:1" s="138" customFormat="1" x14ac:dyDescent="0.25">
      <c r="A117" s="139"/>
    </row>
    <row r="118" spans="1:1" s="138" customFormat="1" x14ac:dyDescent="0.25">
      <c r="A118" s="139"/>
    </row>
    <row r="119" spans="1:1" s="138" customFormat="1" x14ac:dyDescent="0.25">
      <c r="A119" s="139"/>
    </row>
    <row r="120" spans="1:1" s="138" customFormat="1" x14ac:dyDescent="0.25">
      <c r="A120" s="139"/>
    </row>
    <row r="121" spans="1:1" s="138" customFormat="1" x14ac:dyDescent="0.25">
      <c r="A121" s="139"/>
    </row>
    <row r="122" spans="1:1" s="138" customFormat="1" x14ac:dyDescent="0.25">
      <c r="A122" s="139"/>
    </row>
    <row r="123" spans="1:1" s="138" customFormat="1" x14ac:dyDescent="0.25">
      <c r="A123" s="139"/>
    </row>
    <row r="124" spans="1:1" s="138" customFormat="1" x14ac:dyDescent="0.25">
      <c r="A124" s="139"/>
    </row>
    <row r="125" spans="1:1" s="138" customFormat="1" x14ac:dyDescent="0.25">
      <c r="A125" s="139"/>
    </row>
    <row r="126" spans="1:1" s="138" customFormat="1" x14ac:dyDescent="0.25">
      <c r="A126" s="139"/>
    </row>
    <row r="127" spans="1:1" s="138" customFormat="1" x14ac:dyDescent="0.25">
      <c r="A127" s="139"/>
    </row>
    <row r="128" spans="1:1" s="138" customFormat="1" x14ac:dyDescent="0.25">
      <c r="A128" s="139"/>
    </row>
    <row r="129" spans="1:1" s="138" customFormat="1" x14ac:dyDescent="0.25">
      <c r="A129" s="139"/>
    </row>
    <row r="130" spans="1:1" s="138" customFormat="1" x14ac:dyDescent="0.25">
      <c r="A130" s="139"/>
    </row>
    <row r="131" spans="1:1" s="138" customFormat="1" x14ac:dyDescent="0.25">
      <c r="A131" s="139"/>
    </row>
    <row r="132" spans="1:1" s="138" customFormat="1" x14ac:dyDescent="0.25">
      <c r="A132" s="139"/>
    </row>
    <row r="133" spans="1:1" s="138" customFormat="1" x14ac:dyDescent="0.25">
      <c r="A133" s="139"/>
    </row>
    <row r="134" spans="1:1" s="138" customFormat="1" x14ac:dyDescent="0.25">
      <c r="A134" s="139"/>
    </row>
    <row r="135" spans="1:1" s="138" customFormat="1" x14ac:dyDescent="0.25">
      <c r="A135" s="139"/>
    </row>
    <row r="136" spans="1:1" s="138" customFormat="1" x14ac:dyDescent="0.25">
      <c r="A136" s="139"/>
    </row>
    <row r="137" spans="1:1" s="138" customFormat="1" x14ac:dyDescent="0.25">
      <c r="A137" s="139"/>
    </row>
    <row r="138" spans="1:1" s="138" customFormat="1" x14ac:dyDescent="0.25">
      <c r="A138" s="139"/>
    </row>
    <row r="139" spans="1:1" s="138" customFormat="1" x14ac:dyDescent="0.25">
      <c r="A139" s="139"/>
    </row>
    <row r="140" spans="1:1" s="138" customFormat="1" x14ac:dyDescent="0.25">
      <c r="A140" s="139"/>
    </row>
    <row r="141" spans="1:1" s="138" customFormat="1" x14ac:dyDescent="0.25">
      <c r="A141" s="139"/>
    </row>
    <row r="142" spans="1:1" s="138" customFormat="1" x14ac:dyDescent="0.25">
      <c r="A142" s="139"/>
    </row>
    <row r="143" spans="1:1" s="138" customFormat="1" x14ac:dyDescent="0.25">
      <c r="A143" s="139"/>
    </row>
    <row r="144" spans="1:1" s="138" customFormat="1" x14ac:dyDescent="0.25">
      <c r="A144" s="139"/>
    </row>
    <row r="145" spans="1:1" s="138" customFormat="1" x14ac:dyDescent="0.25">
      <c r="A145" s="139"/>
    </row>
    <row r="146" spans="1:1" s="138" customFormat="1" x14ac:dyDescent="0.25">
      <c r="A146" s="139"/>
    </row>
    <row r="147" spans="1:1" s="138" customFormat="1" x14ac:dyDescent="0.25">
      <c r="A147" s="139"/>
    </row>
    <row r="148" spans="1:1" s="138" customFormat="1" x14ac:dyDescent="0.25">
      <c r="A148" s="139"/>
    </row>
    <row r="149" spans="1:1" s="138" customFormat="1" x14ac:dyDescent="0.25">
      <c r="A149" s="139"/>
    </row>
    <row r="150" spans="1:1" s="138" customFormat="1" x14ac:dyDescent="0.25">
      <c r="A150" s="139"/>
    </row>
    <row r="151" spans="1:1" s="138" customFormat="1" x14ac:dyDescent="0.25">
      <c r="A151" s="139"/>
    </row>
    <row r="152" spans="1:1" s="138" customFormat="1" x14ac:dyDescent="0.25">
      <c r="A152" s="139"/>
    </row>
    <row r="153" spans="1:1" s="138" customFormat="1" x14ac:dyDescent="0.25">
      <c r="A153" s="139"/>
    </row>
    <row r="154" spans="1:1" s="138" customFormat="1" x14ac:dyDescent="0.25">
      <c r="A154" s="139"/>
    </row>
    <row r="155" spans="1:1" s="138" customFormat="1" x14ac:dyDescent="0.25">
      <c r="A155" s="139"/>
    </row>
    <row r="156" spans="1:1" s="138" customFormat="1" x14ac:dyDescent="0.25">
      <c r="A156" s="139"/>
    </row>
    <row r="157" spans="1:1" s="138" customFormat="1" x14ac:dyDescent="0.25">
      <c r="A157" s="139"/>
    </row>
    <row r="158" spans="1:1" s="138" customFormat="1" x14ac:dyDescent="0.25">
      <c r="A158" s="139"/>
    </row>
    <row r="159" spans="1:1" s="138" customFormat="1" x14ac:dyDescent="0.25">
      <c r="A159" s="139"/>
    </row>
    <row r="160" spans="1:1" s="138" customFormat="1" x14ac:dyDescent="0.25">
      <c r="A160" s="139"/>
    </row>
    <row r="161" spans="1:1" s="138" customFormat="1" x14ac:dyDescent="0.25">
      <c r="A161" s="139"/>
    </row>
    <row r="162" spans="1:1" s="138" customFormat="1" x14ac:dyDescent="0.25">
      <c r="A162" s="139"/>
    </row>
    <row r="163" spans="1:1" s="138" customFormat="1" x14ac:dyDescent="0.25">
      <c r="A163" s="139"/>
    </row>
    <row r="164" spans="1:1" s="138" customFormat="1" x14ac:dyDescent="0.25">
      <c r="A164" s="139"/>
    </row>
    <row r="165" spans="1:1" s="138" customFormat="1" x14ac:dyDescent="0.25">
      <c r="A165" s="139"/>
    </row>
    <row r="166" spans="1:1" s="138" customFormat="1" x14ac:dyDescent="0.25">
      <c r="A166" s="139"/>
    </row>
    <row r="167" spans="1:1" s="138" customFormat="1" x14ac:dyDescent="0.25">
      <c r="A167" s="139"/>
    </row>
    <row r="168" spans="1:1" s="138" customFormat="1" x14ac:dyDescent="0.25">
      <c r="A168" s="139"/>
    </row>
    <row r="169" spans="1:1" s="138" customFormat="1" x14ac:dyDescent="0.25">
      <c r="A169" s="139"/>
    </row>
    <row r="170" spans="1:1" s="138" customFormat="1" x14ac:dyDescent="0.25">
      <c r="A170" s="139"/>
    </row>
    <row r="171" spans="1:1" s="138" customFormat="1" x14ac:dyDescent="0.25">
      <c r="A171" s="139"/>
    </row>
    <row r="172" spans="1:1" s="138" customFormat="1" x14ac:dyDescent="0.25">
      <c r="A172" s="139"/>
    </row>
    <row r="173" spans="1:1" s="138" customFormat="1" x14ac:dyDescent="0.25">
      <c r="A173" s="139"/>
    </row>
    <row r="174" spans="1:1" s="138" customFormat="1" x14ac:dyDescent="0.25">
      <c r="A174" s="139"/>
    </row>
    <row r="175" spans="1:1" s="138" customFormat="1" x14ac:dyDescent="0.25">
      <c r="A175" s="139"/>
    </row>
    <row r="176" spans="1:1" s="138" customFormat="1" x14ac:dyDescent="0.25">
      <c r="A176" s="139"/>
    </row>
    <row r="177" spans="1:1" s="138" customFormat="1" x14ac:dyDescent="0.25">
      <c r="A177" s="139"/>
    </row>
    <row r="178" spans="1:1" s="138" customFormat="1" x14ac:dyDescent="0.25">
      <c r="A178" s="139"/>
    </row>
    <row r="179" spans="1:1" s="138" customFormat="1" x14ac:dyDescent="0.25">
      <c r="A179" s="139"/>
    </row>
    <row r="180" spans="1:1" s="138" customFormat="1" x14ac:dyDescent="0.25">
      <c r="A180" s="139"/>
    </row>
    <row r="181" spans="1:1" s="138" customFormat="1" x14ac:dyDescent="0.25">
      <c r="A181" s="139"/>
    </row>
    <row r="182" spans="1:1" s="138" customFormat="1" x14ac:dyDescent="0.25">
      <c r="A182" s="139"/>
    </row>
    <row r="183" spans="1:1" s="138" customFormat="1" x14ac:dyDescent="0.25">
      <c r="A183" s="139"/>
    </row>
    <row r="184" spans="1:1" s="138" customFormat="1" x14ac:dyDescent="0.25">
      <c r="A184" s="139"/>
    </row>
    <row r="185" spans="1:1" s="138" customFormat="1" x14ac:dyDescent="0.25">
      <c r="A185" s="139"/>
    </row>
    <row r="186" spans="1:1" s="138" customFormat="1" x14ac:dyDescent="0.25">
      <c r="A186" s="139"/>
    </row>
    <row r="187" spans="1:1" s="138" customFormat="1" x14ac:dyDescent="0.25">
      <c r="A187" s="139"/>
    </row>
    <row r="188" spans="1:1" s="138" customFormat="1" x14ac:dyDescent="0.25">
      <c r="A188" s="139"/>
    </row>
    <row r="189" spans="1:1" s="138" customFormat="1" x14ac:dyDescent="0.25">
      <c r="A189" s="139"/>
    </row>
    <row r="190" spans="1:1" s="138" customFormat="1" x14ac:dyDescent="0.25">
      <c r="A190" s="139"/>
    </row>
    <row r="191" spans="1:1" s="138" customFormat="1" x14ac:dyDescent="0.25">
      <c r="A191" s="139"/>
    </row>
    <row r="192" spans="1:1" s="138" customFormat="1" x14ac:dyDescent="0.25">
      <c r="A192" s="139"/>
    </row>
    <row r="193" spans="1:1" s="138" customFormat="1" x14ac:dyDescent="0.25">
      <c r="A193" s="139"/>
    </row>
    <row r="194" spans="1:1" s="138" customFormat="1" x14ac:dyDescent="0.25">
      <c r="A194" s="139"/>
    </row>
    <row r="195" spans="1:1" s="138" customFormat="1" x14ac:dyDescent="0.25">
      <c r="A195" s="139"/>
    </row>
    <row r="196" spans="1:1" s="138" customFormat="1" x14ac:dyDescent="0.25">
      <c r="A196" s="139"/>
    </row>
    <row r="197" spans="1:1" s="138" customFormat="1" x14ac:dyDescent="0.25">
      <c r="A197" s="139"/>
    </row>
    <row r="198" spans="1:1" s="138" customFormat="1" x14ac:dyDescent="0.25">
      <c r="A198" s="139"/>
    </row>
    <row r="199" spans="1:1" s="138" customFormat="1" x14ac:dyDescent="0.25">
      <c r="A199" s="139"/>
    </row>
    <row r="200" spans="1:1" s="138" customFormat="1" x14ac:dyDescent="0.25">
      <c r="A200" s="139"/>
    </row>
    <row r="201" spans="1:1" s="138" customFormat="1" x14ac:dyDescent="0.25">
      <c r="A201" s="139"/>
    </row>
    <row r="202" spans="1:1" s="138" customFormat="1" x14ac:dyDescent="0.25">
      <c r="A202" s="139"/>
    </row>
    <row r="203" spans="1:1" s="138" customFormat="1" x14ac:dyDescent="0.25">
      <c r="A203" s="139"/>
    </row>
    <row r="204" spans="1:1" s="138" customFormat="1" x14ac:dyDescent="0.25">
      <c r="A204" s="139"/>
    </row>
    <row r="205" spans="1:1" s="138" customFormat="1" x14ac:dyDescent="0.25">
      <c r="A205" s="139"/>
    </row>
    <row r="206" spans="1:1" s="138" customFormat="1" x14ac:dyDescent="0.25">
      <c r="A206" s="139"/>
    </row>
    <row r="207" spans="1:1" s="138" customFormat="1" x14ac:dyDescent="0.25">
      <c r="A207" s="139"/>
    </row>
    <row r="208" spans="1:1" s="138" customFormat="1" x14ac:dyDescent="0.25">
      <c r="A208" s="139"/>
    </row>
    <row r="209" spans="1:1" s="138" customFormat="1" x14ac:dyDescent="0.25">
      <c r="A209" s="139"/>
    </row>
    <row r="210" spans="1:1" s="138" customFormat="1" x14ac:dyDescent="0.25">
      <c r="A210" s="139"/>
    </row>
    <row r="211" spans="1:1" s="138" customFormat="1" x14ac:dyDescent="0.25">
      <c r="A211" s="139"/>
    </row>
    <row r="212" spans="1:1" s="138" customFormat="1" x14ac:dyDescent="0.25">
      <c r="A212" s="139"/>
    </row>
    <row r="213" spans="1:1" s="138" customFormat="1" x14ac:dyDescent="0.25">
      <c r="A213" s="139"/>
    </row>
    <row r="214" spans="1:1" s="138" customFormat="1" x14ac:dyDescent="0.25">
      <c r="A214" s="139"/>
    </row>
    <row r="215" spans="1:1" s="138" customFormat="1" x14ac:dyDescent="0.25">
      <c r="A215" s="139"/>
    </row>
    <row r="216" spans="1:1" s="138" customFormat="1" x14ac:dyDescent="0.25">
      <c r="A216" s="139"/>
    </row>
    <row r="217" spans="1:1" s="138" customFormat="1" x14ac:dyDescent="0.25">
      <c r="A217" s="139"/>
    </row>
    <row r="218" spans="1:1" s="138" customFormat="1" x14ac:dyDescent="0.25">
      <c r="A218" s="139"/>
    </row>
    <row r="219" spans="1:1" s="138" customFormat="1" x14ac:dyDescent="0.25">
      <c r="A219" s="139"/>
    </row>
    <row r="220" spans="1:1" s="138" customFormat="1" x14ac:dyDescent="0.25">
      <c r="A220" s="139"/>
    </row>
    <row r="221" spans="1:1" s="138" customFormat="1" x14ac:dyDescent="0.25">
      <c r="A221" s="139"/>
    </row>
    <row r="222" spans="1:1" s="138" customFormat="1" x14ac:dyDescent="0.25">
      <c r="A222" s="139"/>
    </row>
    <row r="223" spans="1:1" s="138" customFormat="1" x14ac:dyDescent="0.25">
      <c r="A223" s="139"/>
    </row>
    <row r="224" spans="1:1" s="138" customFormat="1" x14ac:dyDescent="0.25">
      <c r="A224" s="139"/>
    </row>
    <row r="225" spans="1:1" s="138" customFormat="1" x14ac:dyDescent="0.25">
      <c r="A225" s="139"/>
    </row>
    <row r="226" spans="1:1" s="138" customFormat="1" x14ac:dyDescent="0.25">
      <c r="A226" s="139"/>
    </row>
    <row r="227" spans="1:1" s="138" customFormat="1" x14ac:dyDescent="0.25">
      <c r="A227" s="139"/>
    </row>
    <row r="228" spans="1:1" s="138" customFormat="1" x14ac:dyDescent="0.25">
      <c r="A228" s="139"/>
    </row>
    <row r="229" spans="1:1" s="138" customFormat="1" x14ac:dyDescent="0.25">
      <c r="A229" s="139"/>
    </row>
    <row r="230" spans="1:1" s="138" customFormat="1" x14ac:dyDescent="0.25">
      <c r="A230" s="139"/>
    </row>
    <row r="231" spans="1:1" s="138" customFormat="1" x14ac:dyDescent="0.25">
      <c r="A231" s="139"/>
    </row>
    <row r="232" spans="1:1" s="138" customFormat="1" x14ac:dyDescent="0.25">
      <c r="A232" s="139"/>
    </row>
    <row r="233" spans="1:1" s="138" customFormat="1" x14ac:dyDescent="0.25">
      <c r="A233" s="139"/>
    </row>
    <row r="234" spans="1:1" s="138" customFormat="1" x14ac:dyDescent="0.25">
      <c r="A234" s="139"/>
    </row>
    <row r="235" spans="1:1" s="138" customFormat="1" x14ac:dyDescent="0.25">
      <c r="A235" s="139"/>
    </row>
    <row r="236" spans="1:1" s="138" customFormat="1" x14ac:dyDescent="0.25">
      <c r="A236" s="139"/>
    </row>
    <row r="237" spans="1:1" s="138" customFormat="1" x14ac:dyDescent="0.25">
      <c r="A237" s="139"/>
    </row>
    <row r="238" spans="1:1" s="138" customFormat="1" x14ac:dyDescent="0.25">
      <c r="A238" s="139"/>
    </row>
    <row r="239" spans="1:1" s="138" customFormat="1" x14ac:dyDescent="0.25">
      <c r="A239" s="139"/>
    </row>
    <row r="240" spans="1:1" s="138" customFormat="1" x14ac:dyDescent="0.25">
      <c r="A240" s="139"/>
    </row>
    <row r="241" spans="1:1" s="138" customFormat="1" x14ac:dyDescent="0.25">
      <c r="A241" s="139"/>
    </row>
    <row r="242" spans="1:1" s="138" customFormat="1" x14ac:dyDescent="0.25">
      <c r="A242" s="139"/>
    </row>
    <row r="243" spans="1:1" s="138" customFormat="1" x14ac:dyDescent="0.25">
      <c r="A243" s="139"/>
    </row>
    <row r="244" spans="1:1" s="138" customFormat="1" x14ac:dyDescent="0.25">
      <c r="A244" s="139"/>
    </row>
    <row r="245" spans="1:1" s="138" customFormat="1" x14ac:dyDescent="0.25">
      <c r="A245" s="139"/>
    </row>
    <row r="246" spans="1:1" s="138" customFormat="1" x14ac:dyDescent="0.25">
      <c r="A246" s="139"/>
    </row>
    <row r="247" spans="1:1" s="138" customFormat="1" x14ac:dyDescent="0.25">
      <c r="A247" s="139"/>
    </row>
    <row r="248" spans="1:1" s="138" customFormat="1" x14ac:dyDescent="0.25">
      <c r="A248" s="139"/>
    </row>
    <row r="249" spans="1:1" s="138" customFormat="1" x14ac:dyDescent="0.25">
      <c r="A249" s="139"/>
    </row>
    <row r="250" spans="1:1" s="138" customFormat="1" x14ac:dyDescent="0.25">
      <c r="A250" s="139"/>
    </row>
    <row r="251" spans="1:1" s="138" customFormat="1" x14ac:dyDescent="0.25">
      <c r="A251" s="139"/>
    </row>
    <row r="252" spans="1:1" s="138" customFormat="1" x14ac:dyDescent="0.25">
      <c r="A252" s="139"/>
    </row>
    <row r="253" spans="1:1" s="138" customFormat="1" x14ac:dyDescent="0.25">
      <c r="A253" s="139"/>
    </row>
    <row r="254" spans="1:1" s="138" customFormat="1" x14ac:dyDescent="0.25">
      <c r="A254" s="139"/>
    </row>
    <row r="255" spans="1:1" s="138" customFormat="1" x14ac:dyDescent="0.25">
      <c r="A255" s="139"/>
    </row>
    <row r="256" spans="1:1" s="138" customFormat="1" x14ac:dyDescent="0.25">
      <c r="A256" s="139"/>
    </row>
    <row r="257" spans="1:1" s="138" customFormat="1" x14ac:dyDescent="0.25">
      <c r="A257" s="139"/>
    </row>
    <row r="258" spans="1:1" s="138" customFormat="1" x14ac:dyDescent="0.25">
      <c r="A258" s="139"/>
    </row>
    <row r="259" spans="1:1" s="138" customFormat="1" x14ac:dyDescent="0.25">
      <c r="A259" s="139"/>
    </row>
    <row r="260" spans="1:1" s="138" customFormat="1" x14ac:dyDescent="0.25">
      <c r="A260" s="139"/>
    </row>
    <row r="261" spans="1:1" s="138" customFormat="1" x14ac:dyDescent="0.25">
      <c r="A261" s="139"/>
    </row>
    <row r="262" spans="1:1" s="138" customFormat="1" x14ac:dyDescent="0.25">
      <c r="A262" s="139"/>
    </row>
    <row r="263" spans="1:1" s="138" customFormat="1" x14ac:dyDescent="0.25">
      <c r="A263" s="139"/>
    </row>
    <row r="264" spans="1:1" s="138" customFormat="1" x14ac:dyDescent="0.25">
      <c r="A264" s="139"/>
    </row>
    <row r="265" spans="1:1" s="138" customFormat="1" x14ac:dyDescent="0.25">
      <c r="A265" s="139"/>
    </row>
    <row r="266" spans="1:1" s="138" customFormat="1" x14ac:dyDescent="0.25">
      <c r="A266" s="139"/>
    </row>
    <row r="267" spans="1:1" s="138" customFormat="1" x14ac:dyDescent="0.25">
      <c r="A267" s="139"/>
    </row>
    <row r="268" spans="1:1" s="138" customFormat="1" x14ac:dyDescent="0.25">
      <c r="A268" s="139"/>
    </row>
    <row r="269" spans="1:1" s="138" customFormat="1" x14ac:dyDescent="0.25">
      <c r="A269" s="139"/>
    </row>
    <row r="270" spans="1:1" s="138" customFormat="1" x14ac:dyDescent="0.25">
      <c r="A270" s="139"/>
    </row>
    <row r="271" spans="1:1" s="138" customFormat="1" x14ac:dyDescent="0.25">
      <c r="A271" s="139"/>
    </row>
    <row r="272" spans="1:1" s="138" customFormat="1" x14ac:dyDescent="0.25">
      <c r="A272" s="139"/>
    </row>
    <row r="273" spans="1:1" s="138" customFormat="1" x14ac:dyDescent="0.25">
      <c r="A273" s="139"/>
    </row>
    <row r="274" spans="1:1" s="138" customFormat="1" x14ac:dyDescent="0.25">
      <c r="A274" s="139"/>
    </row>
    <row r="275" spans="1:1" s="138" customFormat="1" x14ac:dyDescent="0.25">
      <c r="A275" s="139"/>
    </row>
    <row r="276" spans="1:1" s="138" customFormat="1" x14ac:dyDescent="0.25">
      <c r="A276" s="139"/>
    </row>
    <row r="277" spans="1:1" s="138" customFormat="1" x14ac:dyDescent="0.25">
      <c r="A277" s="139"/>
    </row>
    <row r="278" spans="1:1" s="138" customFormat="1" x14ac:dyDescent="0.25">
      <c r="A278" s="139"/>
    </row>
    <row r="279" spans="1:1" s="138" customFormat="1" x14ac:dyDescent="0.25">
      <c r="A279" s="139"/>
    </row>
    <row r="280" spans="1:1" s="138" customFormat="1" x14ac:dyDescent="0.25">
      <c r="A280" s="139"/>
    </row>
    <row r="281" spans="1:1" s="138" customFormat="1" x14ac:dyDescent="0.25">
      <c r="A281" s="139"/>
    </row>
    <row r="282" spans="1:1" s="138" customFormat="1" x14ac:dyDescent="0.25">
      <c r="A282" s="139"/>
    </row>
    <row r="283" spans="1:1" s="138" customFormat="1" x14ac:dyDescent="0.25">
      <c r="A283" s="139"/>
    </row>
    <row r="284" spans="1:1" s="138" customFormat="1" x14ac:dyDescent="0.25">
      <c r="A284" s="139"/>
    </row>
    <row r="285" spans="1:1" s="138" customFormat="1" x14ac:dyDescent="0.25">
      <c r="A285" s="139"/>
    </row>
    <row r="286" spans="1:1" s="138" customFormat="1" x14ac:dyDescent="0.25">
      <c r="A286" s="139"/>
    </row>
    <row r="287" spans="1:1" s="138" customFormat="1" x14ac:dyDescent="0.25">
      <c r="A287" s="139"/>
    </row>
    <row r="288" spans="1:1" s="138" customFormat="1" x14ac:dyDescent="0.25">
      <c r="A288" s="139"/>
    </row>
    <row r="289" spans="1:1" s="138" customFormat="1" x14ac:dyDescent="0.25">
      <c r="A289" s="139"/>
    </row>
    <row r="290" spans="1:1" s="138" customFormat="1" x14ac:dyDescent="0.25">
      <c r="A290" s="139"/>
    </row>
    <row r="291" spans="1:1" s="138" customFormat="1" x14ac:dyDescent="0.25">
      <c r="A291" s="139"/>
    </row>
    <row r="292" spans="1:1" s="138" customFormat="1" x14ac:dyDescent="0.25">
      <c r="A292" s="139"/>
    </row>
    <row r="293" spans="1:1" s="138" customFormat="1" x14ac:dyDescent="0.25">
      <c r="A293" s="139"/>
    </row>
    <row r="294" spans="1:1" s="138" customFormat="1" x14ac:dyDescent="0.25">
      <c r="A294" s="139"/>
    </row>
    <row r="295" spans="1:1" s="138" customFormat="1" x14ac:dyDescent="0.25">
      <c r="A295" s="139"/>
    </row>
    <row r="296" spans="1:1" s="138" customFormat="1" x14ac:dyDescent="0.25">
      <c r="A296" s="139"/>
    </row>
    <row r="297" spans="1:1" s="138" customFormat="1" x14ac:dyDescent="0.25">
      <c r="A297" s="139"/>
    </row>
    <row r="298" spans="1:1" s="138" customFormat="1" x14ac:dyDescent="0.25">
      <c r="A298" s="139"/>
    </row>
    <row r="299" spans="1:1" s="138" customFormat="1" x14ac:dyDescent="0.25">
      <c r="A299" s="139"/>
    </row>
    <row r="300" spans="1:1" s="138" customFormat="1" x14ac:dyDescent="0.25">
      <c r="A300" s="139"/>
    </row>
    <row r="301" spans="1:1" s="138" customFormat="1" x14ac:dyDescent="0.25">
      <c r="A301" s="139"/>
    </row>
    <row r="302" spans="1:1" s="138" customFormat="1" x14ac:dyDescent="0.25">
      <c r="A302" s="139"/>
    </row>
    <row r="303" spans="1:1" s="138" customFormat="1" x14ac:dyDescent="0.25">
      <c r="A303" s="139"/>
    </row>
    <row r="304" spans="1:1" s="138" customFormat="1" x14ac:dyDescent="0.25">
      <c r="A304" s="139"/>
    </row>
    <row r="305" spans="1:1" s="138" customFormat="1" x14ac:dyDescent="0.25">
      <c r="A305" s="139"/>
    </row>
    <row r="306" spans="1:1" s="138" customFormat="1" x14ac:dyDescent="0.25">
      <c r="A306" s="139"/>
    </row>
    <row r="307" spans="1:1" s="138" customFormat="1" x14ac:dyDescent="0.25">
      <c r="A307" s="139"/>
    </row>
    <row r="308" spans="1:1" s="138" customFormat="1" x14ac:dyDescent="0.25">
      <c r="A308" s="139"/>
    </row>
    <row r="309" spans="1:1" s="138" customFormat="1" x14ac:dyDescent="0.25">
      <c r="A309" s="139"/>
    </row>
    <row r="310" spans="1:1" s="138" customFormat="1" x14ac:dyDescent="0.25">
      <c r="A310" s="139"/>
    </row>
    <row r="311" spans="1:1" s="138" customFormat="1" x14ac:dyDescent="0.25">
      <c r="A311" s="139"/>
    </row>
    <row r="312" spans="1:1" s="138" customFormat="1" x14ac:dyDescent="0.25">
      <c r="A312" s="139"/>
    </row>
    <row r="313" spans="1:1" s="138" customFormat="1" x14ac:dyDescent="0.25">
      <c r="A313" s="139"/>
    </row>
    <row r="314" spans="1:1" s="138" customFormat="1" x14ac:dyDescent="0.25">
      <c r="A314" s="139"/>
    </row>
    <row r="315" spans="1:1" s="138" customFormat="1" x14ac:dyDescent="0.25">
      <c r="A315" s="139"/>
    </row>
    <row r="316" spans="1:1" s="138" customFormat="1" x14ac:dyDescent="0.25">
      <c r="A316" s="139"/>
    </row>
    <row r="317" spans="1:1" s="138" customFormat="1" x14ac:dyDescent="0.25">
      <c r="A317" s="139"/>
    </row>
    <row r="318" spans="1:1" s="138" customFormat="1" x14ac:dyDescent="0.25">
      <c r="A318" s="139"/>
    </row>
    <row r="319" spans="1:1" s="138" customFormat="1" x14ac:dyDescent="0.25">
      <c r="A319" s="139"/>
    </row>
    <row r="320" spans="1:1" s="138" customFormat="1" x14ac:dyDescent="0.25">
      <c r="A320" s="139"/>
    </row>
    <row r="321" spans="1:1" s="138" customFormat="1" x14ac:dyDescent="0.25">
      <c r="A321" s="139"/>
    </row>
    <row r="322" spans="1:1" s="138" customFormat="1" x14ac:dyDescent="0.25">
      <c r="A322" s="139"/>
    </row>
    <row r="323" spans="1:1" s="138" customFormat="1" x14ac:dyDescent="0.25">
      <c r="A323" s="139"/>
    </row>
    <row r="324" spans="1:1" s="138" customFormat="1" x14ac:dyDescent="0.25">
      <c r="A324" s="139"/>
    </row>
    <row r="325" spans="1:1" s="138" customFormat="1" x14ac:dyDescent="0.25">
      <c r="A325" s="139"/>
    </row>
    <row r="326" spans="1:1" s="138" customFormat="1" x14ac:dyDescent="0.25">
      <c r="A326" s="139"/>
    </row>
    <row r="327" spans="1:1" s="138" customFormat="1" x14ac:dyDescent="0.25">
      <c r="A327" s="139"/>
    </row>
    <row r="328" spans="1:1" s="138" customFormat="1" x14ac:dyDescent="0.25">
      <c r="A328" s="139"/>
    </row>
    <row r="329" spans="1:1" s="138" customFormat="1" x14ac:dyDescent="0.25">
      <c r="A329" s="139"/>
    </row>
    <row r="330" spans="1:1" s="138" customFormat="1" x14ac:dyDescent="0.25">
      <c r="A330" s="139"/>
    </row>
    <row r="331" spans="1:1" s="138" customFormat="1" x14ac:dyDescent="0.25">
      <c r="A331" s="139"/>
    </row>
    <row r="332" spans="1:1" s="138" customFormat="1" x14ac:dyDescent="0.25">
      <c r="A332" s="139"/>
    </row>
    <row r="333" spans="1:1" s="138" customFormat="1" x14ac:dyDescent="0.25">
      <c r="A333" s="139"/>
    </row>
    <row r="334" spans="1:1" s="138" customFormat="1" x14ac:dyDescent="0.25">
      <c r="A334" s="139"/>
    </row>
    <row r="335" spans="1:1" s="138" customFormat="1" x14ac:dyDescent="0.25">
      <c r="A335" s="139"/>
    </row>
    <row r="336" spans="1:1" s="138" customFormat="1" x14ac:dyDescent="0.25">
      <c r="A336" s="139"/>
    </row>
    <row r="337" spans="1:1" s="138" customFormat="1" x14ac:dyDescent="0.25">
      <c r="A337" s="139"/>
    </row>
    <row r="338" spans="1:1" s="138" customFormat="1" x14ac:dyDescent="0.25">
      <c r="A338" s="139"/>
    </row>
    <row r="339" spans="1:1" s="138" customFormat="1" x14ac:dyDescent="0.25">
      <c r="A339" s="139"/>
    </row>
    <row r="340" spans="1:1" s="138" customFormat="1" x14ac:dyDescent="0.25">
      <c r="A340" s="139"/>
    </row>
    <row r="341" spans="1:1" s="138" customFormat="1" x14ac:dyDescent="0.25">
      <c r="A341" s="139"/>
    </row>
    <row r="342" spans="1:1" s="138" customFormat="1" x14ac:dyDescent="0.25">
      <c r="A342" s="139"/>
    </row>
    <row r="343" spans="1:1" s="138" customFormat="1" x14ac:dyDescent="0.25">
      <c r="A343" s="139"/>
    </row>
    <row r="344" spans="1:1" s="138" customFormat="1" x14ac:dyDescent="0.25">
      <c r="A344" s="139"/>
    </row>
    <row r="345" spans="1:1" s="138" customFormat="1" x14ac:dyDescent="0.25">
      <c r="A345" s="139"/>
    </row>
    <row r="346" spans="1:1" s="138" customFormat="1" x14ac:dyDescent="0.25">
      <c r="A346" s="139"/>
    </row>
    <row r="347" spans="1:1" s="138" customFormat="1" x14ac:dyDescent="0.25">
      <c r="A347" s="139"/>
    </row>
    <row r="348" spans="1:1" s="138" customFormat="1" x14ac:dyDescent="0.25">
      <c r="A348" s="139"/>
    </row>
    <row r="349" spans="1:1" s="138" customFormat="1" x14ac:dyDescent="0.25">
      <c r="A349" s="139"/>
    </row>
    <row r="350" spans="1:1" s="138" customFormat="1" x14ac:dyDescent="0.25">
      <c r="A350" s="139"/>
    </row>
    <row r="351" spans="1:1" s="138" customFormat="1" x14ac:dyDescent="0.25">
      <c r="A351" s="139"/>
    </row>
    <row r="352" spans="1:1" s="138" customFormat="1" x14ac:dyDescent="0.25">
      <c r="A352" s="139"/>
    </row>
    <row r="353" spans="1:1" s="138" customFormat="1" x14ac:dyDescent="0.25">
      <c r="A353" s="139"/>
    </row>
    <row r="354" spans="1:1" s="138" customFormat="1" x14ac:dyDescent="0.25">
      <c r="A354" s="139"/>
    </row>
    <row r="355" spans="1:1" s="138" customFormat="1" x14ac:dyDescent="0.25">
      <c r="A355" s="139"/>
    </row>
    <row r="356" spans="1:1" s="138" customFormat="1" x14ac:dyDescent="0.25">
      <c r="A356" s="139"/>
    </row>
    <row r="357" spans="1:1" s="138" customFormat="1" x14ac:dyDescent="0.25">
      <c r="A357" s="139"/>
    </row>
    <row r="358" spans="1:1" s="138" customFormat="1" x14ac:dyDescent="0.25">
      <c r="A358" s="139"/>
    </row>
    <row r="359" spans="1:1" s="138" customFormat="1" x14ac:dyDescent="0.25">
      <c r="A359" s="139"/>
    </row>
    <row r="360" spans="1:1" s="138" customFormat="1" x14ac:dyDescent="0.25">
      <c r="A360" s="139"/>
    </row>
    <row r="361" spans="1:1" s="138" customFormat="1" x14ac:dyDescent="0.25">
      <c r="A361" s="139"/>
    </row>
    <row r="362" spans="1:1" s="138" customFormat="1" x14ac:dyDescent="0.25">
      <c r="A362" s="139"/>
    </row>
    <row r="363" spans="1:1" s="138" customFormat="1" x14ac:dyDescent="0.25">
      <c r="A363" s="139"/>
    </row>
    <row r="364" spans="1:1" s="138" customFormat="1" x14ac:dyDescent="0.25">
      <c r="A364" s="139"/>
    </row>
    <row r="365" spans="1:1" s="138" customFormat="1" x14ac:dyDescent="0.25">
      <c r="A365" s="139"/>
    </row>
    <row r="366" spans="1:1" s="138" customFormat="1" x14ac:dyDescent="0.25">
      <c r="A366" s="139"/>
    </row>
    <row r="367" spans="1:1" s="138" customFormat="1" x14ac:dyDescent="0.25">
      <c r="A367" s="139"/>
    </row>
    <row r="368" spans="1:1" s="138" customFormat="1" x14ac:dyDescent="0.25">
      <c r="A368" s="139"/>
    </row>
    <row r="369" spans="1:1" s="138" customFormat="1" x14ac:dyDescent="0.25">
      <c r="A369" s="139"/>
    </row>
    <row r="370" spans="1:1" s="138" customFormat="1" x14ac:dyDescent="0.25">
      <c r="A370" s="139"/>
    </row>
    <row r="371" spans="1:1" s="138" customFormat="1" x14ac:dyDescent="0.25">
      <c r="A371" s="139"/>
    </row>
    <row r="372" spans="1:1" s="138" customFormat="1" x14ac:dyDescent="0.25">
      <c r="A372" s="139"/>
    </row>
    <row r="373" spans="1:1" s="138" customFormat="1" x14ac:dyDescent="0.25">
      <c r="A373" s="139"/>
    </row>
    <row r="374" spans="1:1" s="138" customFormat="1" x14ac:dyDescent="0.25">
      <c r="A374" s="139"/>
    </row>
    <row r="375" spans="1:1" s="138" customFormat="1" x14ac:dyDescent="0.25">
      <c r="A375" s="139"/>
    </row>
    <row r="376" spans="1:1" s="138" customFormat="1" x14ac:dyDescent="0.25">
      <c r="A376" s="139"/>
    </row>
    <row r="377" spans="1:1" s="138" customFormat="1" x14ac:dyDescent="0.25">
      <c r="A377" s="139"/>
    </row>
    <row r="378" spans="1:1" s="138" customFormat="1" x14ac:dyDescent="0.25">
      <c r="A378" s="139"/>
    </row>
    <row r="379" spans="1:1" s="138" customFormat="1" x14ac:dyDescent="0.25">
      <c r="A379" s="139"/>
    </row>
    <row r="380" spans="1:1" s="138" customFormat="1" x14ac:dyDescent="0.25">
      <c r="A380" s="139"/>
    </row>
    <row r="381" spans="1:1" s="138" customFormat="1" x14ac:dyDescent="0.25">
      <c r="A381" s="139"/>
    </row>
    <row r="382" spans="1:1" s="138" customFormat="1" x14ac:dyDescent="0.25">
      <c r="A382" s="139"/>
    </row>
    <row r="383" spans="1:1" s="138" customFormat="1" x14ac:dyDescent="0.25">
      <c r="A383" s="139"/>
    </row>
    <row r="384" spans="1:1" s="138" customFormat="1" x14ac:dyDescent="0.25">
      <c r="A384" s="139"/>
    </row>
    <row r="385" spans="1:1" s="138" customFormat="1" x14ac:dyDescent="0.25">
      <c r="A385" s="139"/>
    </row>
    <row r="386" spans="1:1" s="138" customFormat="1" x14ac:dyDescent="0.25">
      <c r="A386" s="139"/>
    </row>
    <row r="387" spans="1:1" s="138" customFormat="1" x14ac:dyDescent="0.25">
      <c r="A387" s="139"/>
    </row>
    <row r="388" spans="1:1" s="138" customFormat="1" x14ac:dyDescent="0.25">
      <c r="A388" s="139"/>
    </row>
    <row r="389" spans="1:1" s="138" customFormat="1" x14ac:dyDescent="0.25">
      <c r="A389" s="139"/>
    </row>
    <row r="390" spans="1:1" s="138" customFormat="1" x14ac:dyDescent="0.25">
      <c r="A390" s="139"/>
    </row>
    <row r="391" spans="1:1" s="138" customFormat="1" x14ac:dyDescent="0.25">
      <c r="A391" s="139"/>
    </row>
    <row r="392" spans="1:1" s="138" customFormat="1" x14ac:dyDescent="0.25">
      <c r="A392" s="139"/>
    </row>
    <row r="393" spans="1:1" s="138" customFormat="1" x14ac:dyDescent="0.25">
      <c r="A393" s="139"/>
    </row>
    <row r="394" spans="1:1" s="138" customFormat="1" x14ac:dyDescent="0.25">
      <c r="A394" s="139"/>
    </row>
    <row r="395" spans="1:1" s="138" customFormat="1" x14ac:dyDescent="0.25">
      <c r="A395" s="139"/>
    </row>
    <row r="396" spans="1:1" s="138" customFormat="1" x14ac:dyDescent="0.25">
      <c r="A396" s="139"/>
    </row>
    <row r="397" spans="1:1" s="138" customFormat="1" x14ac:dyDescent="0.25">
      <c r="A397" s="139"/>
    </row>
    <row r="398" spans="1:1" s="138" customFormat="1" x14ac:dyDescent="0.25">
      <c r="A398" s="139"/>
    </row>
    <row r="399" spans="1:1" s="138" customFormat="1" x14ac:dyDescent="0.25">
      <c r="A399" s="139"/>
    </row>
    <row r="400" spans="1:1" s="138" customFormat="1" x14ac:dyDescent="0.25">
      <c r="A400" s="139"/>
    </row>
    <row r="401" spans="1:1" s="138" customFormat="1" x14ac:dyDescent="0.25">
      <c r="A401" s="139"/>
    </row>
    <row r="402" spans="1:1" s="138" customFormat="1" x14ac:dyDescent="0.25">
      <c r="A402" s="139"/>
    </row>
    <row r="403" spans="1:1" s="138" customFormat="1" x14ac:dyDescent="0.25">
      <c r="A403" s="139"/>
    </row>
    <row r="404" spans="1:1" s="138" customFormat="1" x14ac:dyDescent="0.25">
      <c r="A404" s="139"/>
    </row>
    <row r="405" spans="1:1" s="138" customFormat="1" x14ac:dyDescent="0.25">
      <c r="A405" s="139"/>
    </row>
    <row r="406" spans="1:1" s="138" customFormat="1" x14ac:dyDescent="0.25">
      <c r="A406" s="139"/>
    </row>
    <row r="407" spans="1:1" s="138" customFormat="1" x14ac:dyDescent="0.25">
      <c r="A407" s="139"/>
    </row>
    <row r="408" spans="1:1" s="138" customFormat="1" x14ac:dyDescent="0.25">
      <c r="A408" s="139"/>
    </row>
    <row r="409" spans="1:1" s="138" customFormat="1" x14ac:dyDescent="0.25">
      <c r="A409" s="139"/>
    </row>
    <row r="410" spans="1:1" s="138" customFormat="1" x14ac:dyDescent="0.25">
      <c r="A410" s="139"/>
    </row>
    <row r="411" spans="1:1" s="138" customFormat="1" x14ac:dyDescent="0.25">
      <c r="A411" s="139"/>
    </row>
    <row r="412" spans="1:1" s="138" customFormat="1" x14ac:dyDescent="0.25">
      <c r="A412" s="139"/>
    </row>
    <row r="413" spans="1:1" s="138" customFormat="1" x14ac:dyDescent="0.25">
      <c r="A413" s="139"/>
    </row>
    <row r="414" spans="1:1" s="138" customFormat="1" x14ac:dyDescent="0.25">
      <c r="A414" s="139"/>
    </row>
    <row r="415" spans="1:1" s="138" customFormat="1" x14ac:dyDescent="0.25">
      <c r="A415" s="139"/>
    </row>
    <row r="416" spans="1:1" s="138" customFormat="1" x14ac:dyDescent="0.25">
      <c r="A416" s="139"/>
    </row>
    <row r="417" spans="1:1" s="138" customFormat="1" x14ac:dyDescent="0.25">
      <c r="A417" s="139"/>
    </row>
    <row r="418" spans="1:1" s="138" customFormat="1" x14ac:dyDescent="0.25">
      <c r="A418" s="139"/>
    </row>
    <row r="419" spans="1:1" s="138" customFormat="1" x14ac:dyDescent="0.25">
      <c r="A419" s="139"/>
    </row>
    <row r="420" spans="1:1" s="138" customFormat="1" x14ac:dyDescent="0.25">
      <c r="A420" s="139"/>
    </row>
    <row r="421" spans="1:1" s="138" customFormat="1" x14ac:dyDescent="0.25">
      <c r="A421" s="139"/>
    </row>
    <row r="422" spans="1:1" s="138" customFormat="1" x14ac:dyDescent="0.25">
      <c r="A422" s="139"/>
    </row>
    <row r="423" spans="1:1" s="138" customFormat="1" x14ac:dyDescent="0.25">
      <c r="A423" s="139"/>
    </row>
    <row r="424" spans="1:1" s="138" customFormat="1" x14ac:dyDescent="0.25">
      <c r="A424" s="139"/>
    </row>
    <row r="425" spans="1:1" s="138" customFormat="1" x14ac:dyDescent="0.25">
      <c r="A425" s="139"/>
    </row>
    <row r="426" spans="1:1" s="138" customFormat="1" x14ac:dyDescent="0.25">
      <c r="A426" s="139"/>
    </row>
    <row r="427" spans="1:1" s="138" customFormat="1" x14ac:dyDescent="0.25">
      <c r="A427" s="139"/>
    </row>
    <row r="428" spans="1:1" s="138" customFormat="1" x14ac:dyDescent="0.25">
      <c r="A428" s="139"/>
    </row>
    <row r="429" spans="1:1" s="138" customFormat="1" x14ac:dyDescent="0.25">
      <c r="A429" s="139"/>
    </row>
    <row r="430" spans="1:1" s="138" customFormat="1" x14ac:dyDescent="0.25">
      <c r="A430" s="139"/>
    </row>
    <row r="431" spans="1:1" s="138" customFormat="1" x14ac:dyDescent="0.25">
      <c r="A431" s="139"/>
    </row>
    <row r="432" spans="1:1" s="138" customFormat="1" x14ac:dyDescent="0.25">
      <c r="A432" s="139"/>
    </row>
    <row r="433" spans="1:1" s="138" customFormat="1" x14ac:dyDescent="0.25">
      <c r="A433" s="139"/>
    </row>
    <row r="434" spans="1:1" s="138" customFormat="1" x14ac:dyDescent="0.25">
      <c r="A434" s="139"/>
    </row>
    <row r="435" spans="1:1" s="138" customFormat="1" x14ac:dyDescent="0.25">
      <c r="A435" s="139"/>
    </row>
    <row r="436" spans="1:1" s="138" customFormat="1" x14ac:dyDescent="0.25">
      <c r="A436" s="139"/>
    </row>
    <row r="437" spans="1:1" s="138" customFormat="1" x14ac:dyDescent="0.25">
      <c r="A437" s="139"/>
    </row>
    <row r="438" spans="1:1" s="138" customFormat="1" x14ac:dyDescent="0.25">
      <c r="A438" s="139"/>
    </row>
    <row r="439" spans="1:1" s="138" customFormat="1" x14ac:dyDescent="0.25">
      <c r="A439" s="139"/>
    </row>
    <row r="440" spans="1:1" s="138" customFormat="1" x14ac:dyDescent="0.25">
      <c r="A440" s="139"/>
    </row>
    <row r="441" spans="1:1" s="138" customFormat="1" x14ac:dyDescent="0.25">
      <c r="A441" s="139"/>
    </row>
    <row r="442" spans="1:1" s="138" customFormat="1" x14ac:dyDescent="0.25">
      <c r="A442" s="139"/>
    </row>
    <row r="443" spans="1:1" s="138" customFormat="1" x14ac:dyDescent="0.25">
      <c r="A443" s="139"/>
    </row>
    <row r="444" spans="1:1" s="138" customFormat="1" x14ac:dyDescent="0.25">
      <c r="A444" s="139"/>
    </row>
    <row r="445" spans="1:1" s="138" customFormat="1" x14ac:dyDescent="0.25">
      <c r="A445" s="139"/>
    </row>
    <row r="446" spans="1:1" s="138" customFormat="1" x14ac:dyDescent="0.25">
      <c r="A446" s="139"/>
    </row>
    <row r="447" spans="1:1" s="138" customFormat="1" x14ac:dyDescent="0.25">
      <c r="A447" s="139"/>
    </row>
    <row r="448" spans="1:1" s="138" customFormat="1" x14ac:dyDescent="0.25">
      <c r="A448" s="139"/>
    </row>
    <row r="449" spans="1:1" s="138" customFormat="1" x14ac:dyDescent="0.25">
      <c r="A449" s="139"/>
    </row>
    <row r="450" spans="1:1" s="138" customFormat="1" x14ac:dyDescent="0.25">
      <c r="A450" s="139"/>
    </row>
    <row r="451" spans="1:1" s="138" customFormat="1" x14ac:dyDescent="0.25">
      <c r="A451" s="139"/>
    </row>
    <row r="452" spans="1:1" s="138" customFormat="1" x14ac:dyDescent="0.25">
      <c r="A452" s="139"/>
    </row>
    <row r="453" spans="1:1" s="138" customFormat="1" x14ac:dyDescent="0.25">
      <c r="A453" s="139"/>
    </row>
    <row r="454" spans="1:1" s="138" customFormat="1" x14ac:dyDescent="0.25">
      <c r="A454" s="139"/>
    </row>
    <row r="455" spans="1:1" s="138" customFormat="1" x14ac:dyDescent="0.25">
      <c r="A455" s="139"/>
    </row>
    <row r="456" spans="1:1" s="138" customFormat="1" x14ac:dyDescent="0.25">
      <c r="A456" s="139"/>
    </row>
    <row r="457" spans="1:1" s="138" customFormat="1" x14ac:dyDescent="0.25">
      <c r="A457" s="139"/>
    </row>
    <row r="458" spans="1:1" s="138" customFormat="1" x14ac:dyDescent="0.25">
      <c r="A458" s="139"/>
    </row>
    <row r="459" spans="1:1" s="138" customFormat="1" x14ac:dyDescent="0.25">
      <c r="A459" s="139"/>
    </row>
    <row r="460" spans="1:1" s="138" customFormat="1" x14ac:dyDescent="0.25">
      <c r="A460" s="139"/>
    </row>
    <row r="461" spans="1:1" s="138" customFormat="1" x14ac:dyDescent="0.25">
      <c r="A461" s="139"/>
    </row>
    <row r="462" spans="1:1" s="138" customFormat="1" x14ac:dyDescent="0.25">
      <c r="A462" s="139"/>
    </row>
    <row r="463" spans="1:1" s="138" customFormat="1" x14ac:dyDescent="0.25">
      <c r="A463" s="139"/>
    </row>
    <row r="464" spans="1:1" s="138" customFormat="1" x14ac:dyDescent="0.25">
      <c r="A464" s="139"/>
    </row>
    <row r="465" spans="1:1" s="138" customFormat="1" x14ac:dyDescent="0.25">
      <c r="A465" s="139"/>
    </row>
    <row r="466" spans="1:1" s="138" customFormat="1" x14ac:dyDescent="0.25">
      <c r="A466" s="139"/>
    </row>
    <row r="467" spans="1:1" s="138" customFormat="1" x14ac:dyDescent="0.25">
      <c r="A467" s="139"/>
    </row>
    <row r="468" spans="1:1" s="138" customFormat="1" x14ac:dyDescent="0.25">
      <c r="A468" s="139"/>
    </row>
    <row r="469" spans="1:1" s="138" customFormat="1" x14ac:dyDescent="0.25">
      <c r="A469" s="139"/>
    </row>
    <row r="470" spans="1:1" s="138" customFormat="1" x14ac:dyDescent="0.25">
      <c r="A470" s="139"/>
    </row>
    <row r="471" spans="1:1" s="138" customFormat="1" x14ac:dyDescent="0.25">
      <c r="A471" s="139"/>
    </row>
    <row r="472" spans="1:1" s="138" customFormat="1" x14ac:dyDescent="0.25">
      <c r="A472" s="139"/>
    </row>
    <row r="473" spans="1:1" s="138" customFormat="1" x14ac:dyDescent="0.25">
      <c r="A473" s="139"/>
    </row>
    <row r="474" spans="1:1" s="138" customFormat="1" x14ac:dyDescent="0.25">
      <c r="A474" s="139"/>
    </row>
    <row r="475" spans="1:1" s="138" customFormat="1" x14ac:dyDescent="0.25">
      <c r="A475" s="139"/>
    </row>
    <row r="476" spans="1:1" s="138" customFormat="1" x14ac:dyDescent="0.25">
      <c r="A476" s="139"/>
    </row>
    <row r="477" spans="1:1" s="138" customFormat="1" x14ac:dyDescent="0.25">
      <c r="A477" s="139"/>
    </row>
    <row r="478" spans="1:1" s="138" customFormat="1" x14ac:dyDescent="0.25">
      <c r="A478" s="139"/>
    </row>
    <row r="479" spans="1:1" s="138" customFormat="1" x14ac:dyDescent="0.25">
      <c r="A479" s="139"/>
    </row>
    <row r="480" spans="1:1" s="138" customFormat="1" x14ac:dyDescent="0.25">
      <c r="A480" s="139"/>
    </row>
    <row r="481" spans="1:1" s="138" customFormat="1" x14ac:dyDescent="0.25">
      <c r="A481" s="139"/>
    </row>
    <row r="482" spans="1:1" s="138" customFormat="1" x14ac:dyDescent="0.25">
      <c r="A482" s="139"/>
    </row>
    <row r="483" spans="1:1" s="138" customFormat="1" x14ac:dyDescent="0.25">
      <c r="A483" s="139"/>
    </row>
    <row r="484" spans="1:1" s="138" customFormat="1" x14ac:dyDescent="0.25">
      <c r="A484" s="139"/>
    </row>
    <row r="485" spans="1:1" s="138" customFormat="1" x14ac:dyDescent="0.25">
      <c r="A485" s="139"/>
    </row>
    <row r="486" spans="1:1" s="138" customFormat="1" x14ac:dyDescent="0.25">
      <c r="A486" s="139"/>
    </row>
    <row r="487" spans="1:1" s="138" customFormat="1" x14ac:dyDescent="0.25">
      <c r="A487" s="139"/>
    </row>
    <row r="488" spans="1:1" s="138" customFormat="1" x14ac:dyDescent="0.25">
      <c r="A488" s="139"/>
    </row>
    <row r="489" spans="1:1" s="138" customFormat="1" x14ac:dyDescent="0.25">
      <c r="A489" s="139"/>
    </row>
    <row r="490" spans="1:1" s="138" customFormat="1" x14ac:dyDescent="0.25">
      <c r="A490" s="139"/>
    </row>
    <row r="491" spans="1:1" s="138" customFormat="1" x14ac:dyDescent="0.25">
      <c r="A491" s="139"/>
    </row>
    <row r="492" spans="1:1" s="138" customFormat="1" x14ac:dyDescent="0.25">
      <c r="A492" s="139"/>
    </row>
    <row r="493" spans="1:1" s="138" customFormat="1" x14ac:dyDescent="0.25">
      <c r="A493" s="139"/>
    </row>
    <row r="494" spans="1:1" s="138" customFormat="1" x14ac:dyDescent="0.25">
      <c r="A494" s="139"/>
    </row>
    <row r="495" spans="1:1" s="138" customFormat="1" x14ac:dyDescent="0.25">
      <c r="A495" s="139"/>
    </row>
    <row r="496" spans="1:1" s="138" customFormat="1" x14ac:dyDescent="0.25">
      <c r="A496" s="139"/>
    </row>
    <row r="497" spans="1:1" s="138" customFormat="1" x14ac:dyDescent="0.25">
      <c r="A497" s="139"/>
    </row>
    <row r="498" spans="1:1" s="138" customFormat="1" x14ac:dyDescent="0.25">
      <c r="A498" s="139"/>
    </row>
    <row r="499" spans="1:1" s="138" customFormat="1" x14ac:dyDescent="0.25">
      <c r="A499" s="139"/>
    </row>
    <row r="500" spans="1:1" s="138" customFormat="1" x14ac:dyDescent="0.25">
      <c r="A500" s="139"/>
    </row>
    <row r="501" spans="1:1" s="138" customFormat="1" x14ac:dyDescent="0.25">
      <c r="A501" s="139"/>
    </row>
    <row r="502" spans="1:1" s="138" customFormat="1" x14ac:dyDescent="0.25">
      <c r="A502" s="139"/>
    </row>
    <row r="503" spans="1:1" s="138" customFormat="1" x14ac:dyDescent="0.25">
      <c r="A503" s="139"/>
    </row>
    <row r="504" spans="1:1" s="138" customFormat="1" x14ac:dyDescent="0.25">
      <c r="A504" s="139"/>
    </row>
    <row r="505" spans="1:1" s="138" customFormat="1" x14ac:dyDescent="0.25">
      <c r="A505" s="139"/>
    </row>
    <row r="506" spans="1:1" s="138" customFormat="1" x14ac:dyDescent="0.25">
      <c r="A506" s="139"/>
    </row>
    <row r="507" spans="1:1" s="138" customFormat="1" x14ac:dyDescent="0.25">
      <c r="A507" s="139"/>
    </row>
    <row r="508" spans="1:1" s="138" customFormat="1" x14ac:dyDescent="0.25">
      <c r="A508" s="139"/>
    </row>
    <row r="509" spans="1:1" s="138" customFormat="1" x14ac:dyDescent="0.25">
      <c r="A509" s="139"/>
    </row>
    <row r="510" spans="1:1" s="138" customFormat="1" x14ac:dyDescent="0.25">
      <c r="A510" s="139"/>
    </row>
    <row r="511" spans="1:1" s="138" customFormat="1" x14ac:dyDescent="0.25">
      <c r="A511" s="139"/>
    </row>
    <row r="512" spans="1:1" s="138" customFormat="1" x14ac:dyDescent="0.25">
      <c r="A512" s="139"/>
    </row>
    <row r="513" spans="1:1" s="138" customFormat="1" x14ac:dyDescent="0.25">
      <c r="A513" s="139"/>
    </row>
    <row r="514" spans="1:1" s="138" customFormat="1" x14ac:dyDescent="0.25">
      <c r="A514" s="139"/>
    </row>
    <row r="515" spans="1:1" s="138" customFormat="1" x14ac:dyDescent="0.25">
      <c r="A515" s="139"/>
    </row>
    <row r="516" spans="1:1" s="138" customFormat="1" x14ac:dyDescent="0.25">
      <c r="A516" s="139"/>
    </row>
    <row r="517" spans="1:1" s="138" customFormat="1" x14ac:dyDescent="0.25">
      <c r="A517" s="139"/>
    </row>
    <row r="518" spans="1:1" s="138" customFormat="1" x14ac:dyDescent="0.25">
      <c r="A518" s="139"/>
    </row>
    <row r="519" spans="1:1" s="138" customFormat="1" x14ac:dyDescent="0.25">
      <c r="A519" s="139"/>
    </row>
    <row r="520" spans="1:1" s="138" customFormat="1" x14ac:dyDescent="0.25">
      <c r="A520" s="139"/>
    </row>
    <row r="521" spans="1:1" s="138" customFormat="1" x14ac:dyDescent="0.25">
      <c r="A521" s="139"/>
    </row>
    <row r="522" spans="1:1" s="138" customFormat="1" x14ac:dyDescent="0.25">
      <c r="A522" s="139"/>
    </row>
    <row r="523" spans="1:1" s="138" customFormat="1" x14ac:dyDescent="0.25">
      <c r="A523" s="139"/>
    </row>
    <row r="524" spans="1:1" s="138" customFormat="1" x14ac:dyDescent="0.25">
      <c r="A524" s="139"/>
    </row>
    <row r="525" spans="1:1" s="138" customFormat="1" x14ac:dyDescent="0.25">
      <c r="A525" s="139"/>
    </row>
    <row r="526" spans="1:1" s="138" customFormat="1" x14ac:dyDescent="0.25">
      <c r="A526" s="139"/>
    </row>
    <row r="527" spans="1:1" s="138" customFormat="1" x14ac:dyDescent="0.25">
      <c r="A527" s="139"/>
    </row>
    <row r="528" spans="1:1" s="138" customFormat="1" x14ac:dyDescent="0.25">
      <c r="A528" s="139"/>
    </row>
    <row r="529" spans="1:1" s="138" customFormat="1" x14ac:dyDescent="0.25">
      <c r="A529" s="139"/>
    </row>
    <row r="530" spans="1:1" s="138" customFormat="1" x14ac:dyDescent="0.25">
      <c r="A530" s="139"/>
    </row>
    <row r="531" spans="1:1" s="138" customFormat="1" x14ac:dyDescent="0.25">
      <c r="A531" s="139"/>
    </row>
    <row r="532" spans="1:1" s="138" customFormat="1" x14ac:dyDescent="0.25">
      <c r="A532" s="139"/>
    </row>
    <row r="533" spans="1:1" s="138" customFormat="1" x14ac:dyDescent="0.25">
      <c r="A533" s="139"/>
    </row>
    <row r="534" spans="1:1" s="138" customFormat="1" x14ac:dyDescent="0.25">
      <c r="A534" s="139"/>
    </row>
    <row r="535" spans="1:1" s="138" customFormat="1" x14ac:dyDescent="0.25">
      <c r="A535" s="139"/>
    </row>
    <row r="536" spans="1:1" s="138" customFormat="1" x14ac:dyDescent="0.25">
      <c r="A536" s="139"/>
    </row>
    <row r="537" spans="1:1" s="138" customFormat="1" x14ac:dyDescent="0.25">
      <c r="A537" s="139"/>
    </row>
    <row r="538" spans="1:1" s="138" customFormat="1" x14ac:dyDescent="0.25">
      <c r="A538" s="139"/>
    </row>
    <row r="539" spans="1:1" s="138" customFormat="1" x14ac:dyDescent="0.25">
      <c r="A539" s="139"/>
    </row>
    <row r="540" spans="1:1" s="138" customFormat="1" x14ac:dyDescent="0.25">
      <c r="A540" s="139"/>
    </row>
    <row r="541" spans="1:1" s="138" customFormat="1" x14ac:dyDescent="0.25">
      <c r="A541" s="139"/>
    </row>
    <row r="542" spans="1:1" s="138" customFormat="1" x14ac:dyDescent="0.25">
      <c r="A542" s="139"/>
    </row>
    <row r="543" spans="1:1" s="138" customFormat="1" x14ac:dyDescent="0.25">
      <c r="A543" s="139"/>
    </row>
    <row r="544" spans="1:1" s="138" customFormat="1" x14ac:dyDescent="0.25">
      <c r="A544" s="139"/>
    </row>
    <row r="545" spans="1:1" s="138" customFormat="1" x14ac:dyDescent="0.25">
      <c r="A545" s="139"/>
    </row>
    <row r="546" spans="1:1" s="138" customFormat="1" x14ac:dyDescent="0.25">
      <c r="A546" s="139"/>
    </row>
    <row r="547" spans="1:1" s="138" customFormat="1" x14ac:dyDescent="0.25">
      <c r="A547" s="139"/>
    </row>
    <row r="548" spans="1:1" s="138" customFormat="1" x14ac:dyDescent="0.25">
      <c r="A548" s="139"/>
    </row>
    <row r="549" spans="1:1" s="138" customFormat="1" x14ac:dyDescent="0.25">
      <c r="A549" s="139"/>
    </row>
    <row r="550" spans="1:1" s="138" customFormat="1" x14ac:dyDescent="0.25">
      <c r="A550" s="139"/>
    </row>
    <row r="551" spans="1:1" s="138" customFormat="1" x14ac:dyDescent="0.25">
      <c r="A551" s="139"/>
    </row>
    <row r="552" spans="1:1" s="138" customFormat="1" x14ac:dyDescent="0.25">
      <c r="A552" s="139"/>
    </row>
    <row r="553" spans="1:1" s="138" customFormat="1" x14ac:dyDescent="0.25">
      <c r="A553" s="139"/>
    </row>
    <row r="554" spans="1:1" s="138" customFormat="1" x14ac:dyDescent="0.25">
      <c r="A554" s="139"/>
    </row>
    <row r="555" spans="1:1" s="138" customFormat="1" x14ac:dyDescent="0.25">
      <c r="A555" s="139"/>
    </row>
    <row r="556" spans="1:1" s="138" customFormat="1" x14ac:dyDescent="0.25">
      <c r="A556" s="139"/>
    </row>
    <row r="557" spans="1:1" s="138" customFormat="1" x14ac:dyDescent="0.25">
      <c r="A557" s="139"/>
    </row>
    <row r="558" spans="1:1" s="138" customFormat="1" x14ac:dyDescent="0.25">
      <c r="A558" s="139"/>
    </row>
    <row r="559" spans="1:1" s="138" customFormat="1" x14ac:dyDescent="0.25">
      <c r="A559" s="139"/>
    </row>
    <row r="560" spans="1:1" s="138" customFormat="1" x14ac:dyDescent="0.25">
      <c r="A560" s="139"/>
    </row>
    <row r="561" spans="1:1" s="138" customFormat="1" x14ac:dyDescent="0.25">
      <c r="A561" s="139"/>
    </row>
    <row r="562" spans="1:1" s="138" customFormat="1" x14ac:dyDescent="0.25">
      <c r="A562" s="139"/>
    </row>
    <row r="563" spans="1:1" s="138" customFormat="1" x14ac:dyDescent="0.25">
      <c r="A563" s="139"/>
    </row>
    <row r="564" spans="1:1" s="138" customFormat="1" x14ac:dyDescent="0.25">
      <c r="A564" s="139"/>
    </row>
    <row r="565" spans="1:1" s="138" customFormat="1" x14ac:dyDescent="0.25">
      <c r="A565" s="139"/>
    </row>
    <row r="566" spans="1:1" s="138" customFormat="1" x14ac:dyDescent="0.25">
      <c r="A566" s="139"/>
    </row>
    <row r="567" spans="1:1" s="138" customFormat="1" x14ac:dyDescent="0.25">
      <c r="A567" s="139"/>
    </row>
    <row r="568" spans="1:1" s="138" customFormat="1" x14ac:dyDescent="0.25">
      <c r="A568" s="139"/>
    </row>
    <row r="569" spans="1:1" s="138" customFormat="1" x14ac:dyDescent="0.25">
      <c r="A569" s="139"/>
    </row>
    <row r="570" spans="1:1" s="138" customFormat="1" x14ac:dyDescent="0.25">
      <c r="A570" s="139"/>
    </row>
    <row r="571" spans="1:1" s="138" customFormat="1" x14ac:dyDescent="0.25">
      <c r="A571" s="139"/>
    </row>
    <row r="572" spans="1:1" s="138" customFormat="1" x14ac:dyDescent="0.25">
      <c r="A572" s="139"/>
    </row>
    <row r="573" spans="1:1" s="138" customFormat="1" x14ac:dyDescent="0.25">
      <c r="A573" s="139"/>
    </row>
    <row r="574" spans="1:1" s="138" customFormat="1" x14ac:dyDescent="0.25">
      <c r="A574" s="139"/>
    </row>
    <row r="575" spans="1:1" s="138" customFormat="1" x14ac:dyDescent="0.25">
      <c r="A575" s="139"/>
    </row>
    <row r="576" spans="1:1" s="138" customFormat="1" x14ac:dyDescent="0.25">
      <c r="A576" s="139"/>
    </row>
    <row r="577" spans="1:1" s="138" customFormat="1" x14ac:dyDescent="0.25">
      <c r="A577" s="139"/>
    </row>
    <row r="578" spans="1:1" s="138" customFormat="1" x14ac:dyDescent="0.25">
      <c r="A578" s="139"/>
    </row>
    <row r="579" spans="1:1" s="138" customFormat="1" x14ac:dyDescent="0.25">
      <c r="A579" s="139"/>
    </row>
    <row r="580" spans="1:1" s="138" customFormat="1" x14ac:dyDescent="0.25">
      <c r="A580" s="139"/>
    </row>
    <row r="581" spans="1:1" s="138" customFormat="1" x14ac:dyDescent="0.25">
      <c r="A581" s="139"/>
    </row>
    <row r="582" spans="1:1" s="138" customFormat="1" x14ac:dyDescent="0.25">
      <c r="A582" s="139"/>
    </row>
    <row r="583" spans="1:1" s="138" customFormat="1" x14ac:dyDescent="0.25">
      <c r="A583" s="139"/>
    </row>
    <row r="584" spans="1:1" s="138" customFormat="1" x14ac:dyDescent="0.25">
      <c r="A584" s="139"/>
    </row>
    <row r="585" spans="1:1" s="138" customFormat="1" x14ac:dyDescent="0.25">
      <c r="A585" s="139"/>
    </row>
    <row r="586" spans="1:1" s="138" customFormat="1" x14ac:dyDescent="0.25">
      <c r="A586" s="139"/>
    </row>
    <row r="587" spans="1:1" s="138" customFormat="1" x14ac:dyDescent="0.25">
      <c r="A587" s="139"/>
    </row>
    <row r="588" spans="1:1" s="138" customFormat="1" x14ac:dyDescent="0.25">
      <c r="A588" s="139"/>
    </row>
    <row r="589" spans="1:1" s="138" customFormat="1" x14ac:dyDescent="0.25">
      <c r="A589" s="139"/>
    </row>
    <row r="590" spans="1:1" s="138" customFormat="1" x14ac:dyDescent="0.25">
      <c r="A590" s="139"/>
    </row>
    <row r="591" spans="1:1" s="138" customFormat="1" x14ac:dyDescent="0.25">
      <c r="A591" s="139"/>
    </row>
    <row r="592" spans="1:1" s="138" customFormat="1" x14ac:dyDescent="0.25">
      <c r="A592" s="139"/>
    </row>
    <row r="593" spans="1:1" s="138" customFormat="1" x14ac:dyDescent="0.25">
      <c r="A593" s="139"/>
    </row>
    <row r="594" spans="1:1" s="138" customFormat="1" x14ac:dyDescent="0.25">
      <c r="A594" s="139"/>
    </row>
    <row r="595" spans="1:1" s="138" customFormat="1" x14ac:dyDescent="0.25">
      <c r="A595" s="139"/>
    </row>
    <row r="596" spans="1:1" s="138" customFormat="1" x14ac:dyDescent="0.25">
      <c r="A596" s="139"/>
    </row>
    <row r="597" spans="1:1" s="138" customFormat="1" x14ac:dyDescent="0.25">
      <c r="A597" s="139"/>
    </row>
    <row r="598" spans="1:1" s="138" customFormat="1" x14ac:dyDescent="0.25">
      <c r="A598" s="139"/>
    </row>
    <row r="599" spans="1:1" s="138" customFormat="1" x14ac:dyDescent="0.25">
      <c r="A599" s="139"/>
    </row>
    <row r="600" spans="1:1" s="138" customFormat="1" x14ac:dyDescent="0.25">
      <c r="A600" s="139"/>
    </row>
    <row r="601" spans="1:1" s="138" customFormat="1" x14ac:dyDescent="0.25">
      <c r="A601" s="139"/>
    </row>
    <row r="602" spans="1:1" s="138" customFormat="1" x14ac:dyDescent="0.25">
      <c r="A602" s="139"/>
    </row>
    <row r="603" spans="1:1" s="138" customFormat="1" x14ac:dyDescent="0.25">
      <c r="A603" s="139"/>
    </row>
    <row r="604" spans="1:1" s="138" customFormat="1" x14ac:dyDescent="0.25">
      <c r="A604" s="139"/>
    </row>
    <row r="605" spans="1:1" s="138" customFormat="1" x14ac:dyDescent="0.25">
      <c r="A605" s="139"/>
    </row>
    <row r="606" spans="1:1" s="138" customFormat="1" x14ac:dyDescent="0.25">
      <c r="A606" s="139"/>
    </row>
    <row r="607" spans="1:1" s="138" customFormat="1" x14ac:dyDescent="0.25">
      <c r="A607" s="139"/>
    </row>
    <row r="608" spans="1:1" s="138" customFormat="1" x14ac:dyDescent="0.25">
      <c r="A608" s="139"/>
    </row>
    <row r="609" spans="1:1" s="138" customFormat="1" x14ac:dyDescent="0.25">
      <c r="A609" s="139"/>
    </row>
    <row r="610" spans="1:1" s="138" customFormat="1" x14ac:dyDescent="0.25">
      <c r="A610" s="139"/>
    </row>
    <row r="611" spans="1:1" s="138" customFormat="1" x14ac:dyDescent="0.25">
      <c r="A611" s="139"/>
    </row>
    <row r="612" spans="1:1" s="138" customFormat="1" x14ac:dyDescent="0.25">
      <c r="A612" s="139"/>
    </row>
    <row r="613" spans="1:1" s="138" customFormat="1" x14ac:dyDescent="0.25">
      <c r="A613" s="139"/>
    </row>
    <row r="614" spans="1:1" s="138" customFormat="1" x14ac:dyDescent="0.25">
      <c r="A614" s="139"/>
    </row>
    <row r="615" spans="1:1" s="138" customFormat="1" x14ac:dyDescent="0.25">
      <c r="A615" s="139"/>
    </row>
    <row r="616" spans="1:1" s="138" customFormat="1" x14ac:dyDescent="0.25">
      <c r="A616" s="139"/>
    </row>
    <row r="617" spans="1:1" s="138" customFormat="1" x14ac:dyDescent="0.25">
      <c r="A617" s="139"/>
    </row>
    <row r="618" spans="1:1" s="138" customFormat="1" x14ac:dyDescent="0.25">
      <c r="A618" s="139"/>
    </row>
    <row r="619" spans="1:1" s="138" customFormat="1" x14ac:dyDescent="0.25">
      <c r="A619" s="139"/>
    </row>
    <row r="620" spans="1:1" s="138" customFormat="1" x14ac:dyDescent="0.25">
      <c r="A620" s="139"/>
    </row>
    <row r="621" spans="1:1" s="138" customFormat="1" x14ac:dyDescent="0.25">
      <c r="A621" s="139"/>
    </row>
    <row r="622" spans="1:1" s="138" customFormat="1" x14ac:dyDescent="0.25">
      <c r="A622" s="139"/>
    </row>
    <row r="623" spans="1:1" s="138" customFormat="1" x14ac:dyDescent="0.25">
      <c r="A623" s="139"/>
    </row>
    <row r="624" spans="1:1" s="138" customFormat="1" x14ac:dyDescent="0.25">
      <c r="A624" s="139"/>
    </row>
    <row r="625" spans="1:1" s="138" customFormat="1" x14ac:dyDescent="0.25">
      <c r="A625" s="139"/>
    </row>
    <row r="626" spans="1:1" s="138" customFormat="1" x14ac:dyDescent="0.25">
      <c r="A626" s="139"/>
    </row>
    <row r="627" spans="1:1" s="138" customFormat="1" x14ac:dyDescent="0.25">
      <c r="A627" s="139"/>
    </row>
    <row r="628" spans="1:1" s="138" customFormat="1" x14ac:dyDescent="0.25">
      <c r="A628" s="139"/>
    </row>
    <row r="629" spans="1:1" s="138" customFormat="1" x14ac:dyDescent="0.25">
      <c r="A629" s="139"/>
    </row>
    <row r="630" spans="1:1" s="138" customFormat="1" x14ac:dyDescent="0.25">
      <c r="A630" s="139"/>
    </row>
    <row r="631" spans="1:1" s="138" customFormat="1" x14ac:dyDescent="0.25">
      <c r="A631" s="139"/>
    </row>
    <row r="632" spans="1:1" s="138" customFormat="1" x14ac:dyDescent="0.25">
      <c r="A632" s="139"/>
    </row>
    <row r="633" spans="1:1" s="138" customFormat="1" x14ac:dyDescent="0.25">
      <c r="A633" s="139"/>
    </row>
    <row r="634" spans="1:1" s="138" customFormat="1" x14ac:dyDescent="0.25">
      <c r="A634" s="139"/>
    </row>
    <row r="635" spans="1:1" s="138" customFormat="1" x14ac:dyDescent="0.25">
      <c r="A635" s="139"/>
    </row>
    <row r="636" spans="1:1" s="138" customFormat="1" x14ac:dyDescent="0.25">
      <c r="A636" s="139"/>
    </row>
    <row r="637" spans="1:1" s="138" customFormat="1" x14ac:dyDescent="0.25">
      <c r="A637" s="139"/>
    </row>
    <row r="638" spans="1:1" s="138" customFormat="1" x14ac:dyDescent="0.25">
      <c r="A638" s="139"/>
    </row>
    <row r="639" spans="1:1" s="138" customFormat="1" x14ac:dyDescent="0.25">
      <c r="A639" s="139"/>
    </row>
    <row r="640" spans="1:1" s="138" customFormat="1" x14ac:dyDescent="0.25">
      <c r="A640" s="139"/>
    </row>
    <row r="641" spans="1:1" s="138" customFormat="1" x14ac:dyDescent="0.25">
      <c r="A641" s="139"/>
    </row>
    <row r="642" spans="1:1" s="138" customFormat="1" x14ac:dyDescent="0.25">
      <c r="A642" s="139"/>
    </row>
    <row r="643" spans="1:1" s="138" customFormat="1" x14ac:dyDescent="0.25">
      <c r="A643" s="139"/>
    </row>
    <row r="644" spans="1:1" s="138" customFormat="1" x14ac:dyDescent="0.25">
      <c r="A644" s="139"/>
    </row>
    <row r="645" spans="1:1" s="138" customFormat="1" x14ac:dyDescent="0.25">
      <c r="A645" s="139"/>
    </row>
    <row r="646" spans="1:1" s="138" customFormat="1" x14ac:dyDescent="0.25">
      <c r="A646" s="139"/>
    </row>
    <row r="647" spans="1:1" s="138" customFormat="1" x14ac:dyDescent="0.25">
      <c r="A647" s="139"/>
    </row>
    <row r="648" spans="1:1" s="138" customFormat="1" x14ac:dyDescent="0.25">
      <c r="A648" s="139"/>
    </row>
    <row r="649" spans="1:1" s="138" customFormat="1" x14ac:dyDescent="0.25">
      <c r="A649" s="139"/>
    </row>
    <row r="650" spans="1:1" s="138" customFormat="1" x14ac:dyDescent="0.25">
      <c r="A650" s="139"/>
    </row>
    <row r="651" spans="1:1" s="138" customFormat="1" x14ac:dyDescent="0.25">
      <c r="A651" s="139"/>
    </row>
    <row r="652" spans="1:1" s="138" customFormat="1" x14ac:dyDescent="0.25">
      <c r="A652" s="139"/>
    </row>
    <row r="653" spans="1:1" s="138" customFormat="1" x14ac:dyDescent="0.25">
      <c r="A653" s="139"/>
    </row>
    <row r="654" spans="1:1" s="138" customFormat="1" x14ac:dyDescent="0.25">
      <c r="A654" s="139"/>
    </row>
    <row r="655" spans="1:1" s="138" customFormat="1" x14ac:dyDescent="0.25">
      <c r="A655" s="139"/>
    </row>
    <row r="656" spans="1:1" s="138" customFormat="1" x14ac:dyDescent="0.25">
      <c r="A656" s="139"/>
    </row>
    <row r="657" spans="1:1" s="138" customFormat="1" x14ac:dyDescent="0.25">
      <c r="A657" s="139"/>
    </row>
    <row r="658" spans="1:1" s="138" customFormat="1" x14ac:dyDescent="0.25">
      <c r="A658" s="139"/>
    </row>
    <row r="659" spans="1:1" s="138" customFormat="1" x14ac:dyDescent="0.25">
      <c r="A659" s="139"/>
    </row>
    <row r="660" spans="1:1" s="138" customFormat="1" x14ac:dyDescent="0.25">
      <c r="A660" s="139"/>
    </row>
    <row r="661" spans="1:1" s="138" customFormat="1" x14ac:dyDescent="0.25">
      <c r="A661" s="139"/>
    </row>
    <row r="662" spans="1:1" s="138" customFormat="1" x14ac:dyDescent="0.25">
      <c r="A662" s="139"/>
    </row>
    <row r="663" spans="1:1" s="138" customFormat="1" x14ac:dyDescent="0.25">
      <c r="A663" s="139"/>
    </row>
    <row r="664" spans="1:1" s="138" customFormat="1" x14ac:dyDescent="0.25">
      <c r="A664" s="139"/>
    </row>
    <row r="665" spans="1:1" s="138" customFormat="1" x14ac:dyDescent="0.25">
      <c r="A665" s="139"/>
    </row>
    <row r="666" spans="1:1" s="138" customFormat="1" x14ac:dyDescent="0.25">
      <c r="A666" s="139"/>
    </row>
    <row r="667" spans="1:1" s="138" customFormat="1" x14ac:dyDescent="0.25">
      <c r="A667" s="139"/>
    </row>
    <row r="668" spans="1:1" s="138" customFormat="1" x14ac:dyDescent="0.25">
      <c r="A668" s="139"/>
    </row>
    <row r="669" spans="1:1" s="138" customFormat="1" x14ac:dyDescent="0.25">
      <c r="A669" s="139"/>
    </row>
    <row r="670" spans="1:1" s="138" customFormat="1" x14ac:dyDescent="0.25">
      <c r="A670" s="139"/>
    </row>
    <row r="671" spans="1:1" s="138" customFormat="1" x14ac:dyDescent="0.25">
      <c r="A671" s="139"/>
    </row>
    <row r="672" spans="1:1" s="138" customFormat="1" x14ac:dyDescent="0.25">
      <c r="A672" s="139"/>
    </row>
    <row r="673" spans="1:1" s="138" customFormat="1" x14ac:dyDescent="0.25">
      <c r="A673" s="139"/>
    </row>
    <row r="674" spans="1:1" s="138" customFormat="1" x14ac:dyDescent="0.25">
      <c r="A674" s="139"/>
    </row>
    <row r="675" spans="1:1" s="138" customFormat="1" x14ac:dyDescent="0.25">
      <c r="A675" s="139"/>
    </row>
    <row r="676" spans="1:1" s="138" customFormat="1" x14ac:dyDescent="0.25">
      <c r="A676" s="139"/>
    </row>
    <row r="677" spans="1:1" s="138" customFormat="1" x14ac:dyDescent="0.25">
      <c r="A677" s="139"/>
    </row>
    <row r="678" spans="1:1" s="138" customFormat="1" x14ac:dyDescent="0.25">
      <c r="A678" s="139"/>
    </row>
    <row r="679" spans="1:1" s="138" customFormat="1" x14ac:dyDescent="0.25">
      <c r="A679" s="139"/>
    </row>
    <row r="680" spans="1:1" s="138" customFormat="1" x14ac:dyDescent="0.25">
      <c r="A680" s="139"/>
    </row>
    <row r="681" spans="1:1" s="138" customFormat="1" x14ac:dyDescent="0.25">
      <c r="A681" s="139"/>
    </row>
    <row r="682" spans="1:1" s="138" customFormat="1" x14ac:dyDescent="0.25">
      <c r="A682" s="139"/>
    </row>
    <row r="683" spans="1:1" s="138" customFormat="1" x14ac:dyDescent="0.25">
      <c r="A683" s="139"/>
    </row>
    <row r="684" spans="1:1" s="138" customFormat="1" x14ac:dyDescent="0.25">
      <c r="A684" s="139"/>
    </row>
    <row r="685" spans="1:1" s="138" customFormat="1" x14ac:dyDescent="0.25">
      <c r="A685" s="139"/>
    </row>
    <row r="686" spans="1:1" s="138" customFormat="1" x14ac:dyDescent="0.25">
      <c r="A686" s="139"/>
    </row>
    <row r="687" spans="1:1" s="138" customFormat="1" x14ac:dyDescent="0.25">
      <c r="A687" s="139"/>
    </row>
    <row r="688" spans="1:1" s="138" customFormat="1" x14ac:dyDescent="0.25">
      <c r="A688" s="139"/>
    </row>
    <row r="689" spans="1:1" s="138" customFormat="1" x14ac:dyDescent="0.25">
      <c r="A689" s="139"/>
    </row>
    <row r="690" spans="1:1" s="138" customFormat="1" x14ac:dyDescent="0.25">
      <c r="A690" s="139"/>
    </row>
    <row r="691" spans="1:1" s="138" customFormat="1" x14ac:dyDescent="0.25">
      <c r="A691" s="139"/>
    </row>
    <row r="692" spans="1:1" s="138" customFormat="1" x14ac:dyDescent="0.25">
      <c r="A692" s="139"/>
    </row>
    <row r="693" spans="1:1" s="138" customFormat="1" x14ac:dyDescent="0.25">
      <c r="A693" s="139"/>
    </row>
    <row r="694" spans="1:1" s="138" customFormat="1" x14ac:dyDescent="0.25">
      <c r="A694" s="139"/>
    </row>
    <row r="695" spans="1:1" s="138" customFormat="1" x14ac:dyDescent="0.25">
      <c r="A695" s="139"/>
    </row>
    <row r="696" spans="1:1" s="138" customFormat="1" x14ac:dyDescent="0.25">
      <c r="A696" s="139"/>
    </row>
    <row r="697" spans="1:1" s="138" customFormat="1" x14ac:dyDescent="0.25">
      <c r="A697" s="139"/>
    </row>
    <row r="698" spans="1:1" s="138" customFormat="1" x14ac:dyDescent="0.25">
      <c r="A698" s="139"/>
    </row>
    <row r="699" spans="1:1" s="138" customFormat="1" x14ac:dyDescent="0.25">
      <c r="A699" s="139"/>
    </row>
    <row r="700" spans="1:1" s="138" customFormat="1" x14ac:dyDescent="0.25">
      <c r="A700" s="139"/>
    </row>
    <row r="701" spans="1:1" s="138" customFormat="1" x14ac:dyDescent="0.25">
      <c r="A701" s="139"/>
    </row>
    <row r="702" spans="1:1" s="138" customFormat="1" x14ac:dyDescent="0.25">
      <c r="A702" s="139"/>
    </row>
    <row r="703" spans="1:1" s="138" customFormat="1" x14ac:dyDescent="0.25">
      <c r="A703" s="139"/>
    </row>
    <row r="704" spans="1:1" s="138" customFormat="1" x14ac:dyDescent="0.25">
      <c r="A704" s="139"/>
    </row>
    <row r="705" spans="1:1" s="138" customFormat="1" x14ac:dyDescent="0.25">
      <c r="A705" s="139"/>
    </row>
    <row r="706" spans="1:1" s="138" customFormat="1" x14ac:dyDescent="0.25">
      <c r="A706" s="139"/>
    </row>
    <row r="707" spans="1:1" s="138" customFormat="1" x14ac:dyDescent="0.25">
      <c r="A707" s="139"/>
    </row>
    <row r="708" spans="1:1" s="138" customFormat="1" x14ac:dyDescent="0.25">
      <c r="A708" s="139"/>
    </row>
    <row r="709" spans="1:1" s="138" customFormat="1" x14ac:dyDescent="0.25">
      <c r="A709" s="139"/>
    </row>
    <row r="710" spans="1:1" s="138" customFormat="1" x14ac:dyDescent="0.25">
      <c r="A710" s="139"/>
    </row>
    <row r="711" spans="1:1" s="138" customFormat="1" x14ac:dyDescent="0.25">
      <c r="A711" s="139"/>
    </row>
    <row r="712" spans="1:1" s="138" customFormat="1" x14ac:dyDescent="0.25">
      <c r="A712" s="139"/>
    </row>
    <row r="713" spans="1:1" s="138" customFormat="1" x14ac:dyDescent="0.25">
      <c r="A713" s="139"/>
    </row>
    <row r="714" spans="1:1" s="138" customFormat="1" x14ac:dyDescent="0.25">
      <c r="A714" s="139"/>
    </row>
    <row r="715" spans="1:1" s="138" customFormat="1" x14ac:dyDescent="0.25">
      <c r="A715" s="139"/>
    </row>
    <row r="716" spans="1:1" s="138" customFormat="1" x14ac:dyDescent="0.25">
      <c r="A716" s="139"/>
    </row>
    <row r="717" spans="1:1" s="138" customFormat="1" x14ac:dyDescent="0.25">
      <c r="A717" s="139"/>
    </row>
    <row r="718" spans="1:1" s="138" customFormat="1" x14ac:dyDescent="0.25">
      <c r="A718" s="139"/>
    </row>
    <row r="719" spans="1:1" s="138" customFormat="1" x14ac:dyDescent="0.25">
      <c r="A719" s="139"/>
    </row>
    <row r="720" spans="1:1" s="138" customFormat="1" x14ac:dyDescent="0.25">
      <c r="A720" s="139"/>
    </row>
    <row r="721" spans="1:1" s="138" customFormat="1" x14ac:dyDescent="0.25">
      <c r="A721" s="139"/>
    </row>
    <row r="722" spans="1:1" s="138" customFormat="1" x14ac:dyDescent="0.25">
      <c r="A722" s="139"/>
    </row>
    <row r="723" spans="1:1" s="138" customFormat="1" x14ac:dyDescent="0.25">
      <c r="A723" s="139"/>
    </row>
    <row r="724" spans="1:1" s="138" customFormat="1" x14ac:dyDescent="0.25">
      <c r="A724" s="139"/>
    </row>
    <row r="725" spans="1:1" s="138" customFormat="1" x14ac:dyDescent="0.25">
      <c r="A725" s="139"/>
    </row>
    <row r="726" spans="1:1" s="138" customFormat="1" x14ac:dyDescent="0.25">
      <c r="A726" s="139"/>
    </row>
    <row r="727" spans="1:1" s="138" customFormat="1" x14ac:dyDescent="0.25">
      <c r="A727" s="139"/>
    </row>
    <row r="728" spans="1:1" s="138" customFormat="1" x14ac:dyDescent="0.25">
      <c r="A728" s="139"/>
    </row>
    <row r="729" spans="1:1" s="138" customFormat="1" x14ac:dyDescent="0.25">
      <c r="A729" s="139"/>
    </row>
    <row r="730" spans="1:1" s="138" customFormat="1" x14ac:dyDescent="0.25">
      <c r="A730" s="139"/>
    </row>
    <row r="731" spans="1:1" s="138" customFormat="1" x14ac:dyDescent="0.25">
      <c r="A731" s="139"/>
    </row>
    <row r="732" spans="1:1" s="138" customFormat="1" x14ac:dyDescent="0.25">
      <c r="A732" s="139"/>
    </row>
    <row r="733" spans="1:1" s="138" customFormat="1" x14ac:dyDescent="0.25">
      <c r="A733" s="139"/>
    </row>
    <row r="734" spans="1:1" s="138" customFormat="1" x14ac:dyDescent="0.25">
      <c r="A734" s="139"/>
    </row>
    <row r="735" spans="1:1" s="138" customFormat="1" x14ac:dyDescent="0.25">
      <c r="A735" s="139"/>
    </row>
    <row r="736" spans="1:1" s="138" customFormat="1" x14ac:dyDescent="0.25">
      <c r="A736" s="139"/>
    </row>
    <row r="737" spans="1:1" s="138" customFormat="1" x14ac:dyDescent="0.25">
      <c r="A737" s="139"/>
    </row>
    <row r="738" spans="1:1" s="138" customFormat="1" x14ac:dyDescent="0.25">
      <c r="A738" s="139"/>
    </row>
    <row r="739" spans="1:1" s="138" customFormat="1" x14ac:dyDescent="0.25">
      <c r="A739" s="139"/>
    </row>
    <row r="740" spans="1:1" s="138" customFormat="1" x14ac:dyDescent="0.25">
      <c r="A740" s="139"/>
    </row>
    <row r="741" spans="1:1" s="138" customFormat="1" x14ac:dyDescent="0.25">
      <c r="A741" s="139"/>
    </row>
    <row r="742" spans="1:1" s="138" customFormat="1" x14ac:dyDescent="0.25">
      <c r="A742" s="139"/>
    </row>
    <row r="743" spans="1:1" s="138" customFormat="1" x14ac:dyDescent="0.25">
      <c r="A743" s="139"/>
    </row>
    <row r="744" spans="1:1" s="138" customFormat="1" x14ac:dyDescent="0.25">
      <c r="A744" s="139"/>
    </row>
    <row r="745" spans="1:1" s="138" customFormat="1" x14ac:dyDescent="0.25">
      <c r="A745" s="139"/>
    </row>
    <row r="746" spans="1:1" s="138" customFormat="1" x14ac:dyDescent="0.25">
      <c r="A746" s="139"/>
    </row>
    <row r="747" spans="1:1" s="138" customFormat="1" x14ac:dyDescent="0.25">
      <c r="A747" s="139"/>
    </row>
    <row r="748" spans="1:1" s="138" customFormat="1" x14ac:dyDescent="0.25">
      <c r="A748" s="139"/>
    </row>
    <row r="749" spans="1:1" s="138" customFormat="1" x14ac:dyDescent="0.25">
      <c r="A749" s="139"/>
    </row>
    <row r="750" spans="1:1" s="138" customFormat="1" x14ac:dyDescent="0.25">
      <c r="A750" s="139"/>
    </row>
    <row r="751" spans="1:1" s="138" customFormat="1" x14ac:dyDescent="0.25">
      <c r="A751" s="139"/>
    </row>
    <row r="752" spans="1:1" s="138" customFormat="1" x14ac:dyDescent="0.25">
      <c r="A752" s="139"/>
    </row>
    <row r="753" spans="1:1" s="138" customFormat="1" x14ac:dyDescent="0.25">
      <c r="A753" s="139"/>
    </row>
    <row r="754" spans="1:1" s="138" customFormat="1" x14ac:dyDescent="0.25">
      <c r="A754" s="139"/>
    </row>
    <row r="755" spans="1:1" s="138" customFormat="1" x14ac:dyDescent="0.25">
      <c r="A755" s="139"/>
    </row>
    <row r="756" spans="1:1" s="138" customFormat="1" x14ac:dyDescent="0.25">
      <c r="A756" s="139"/>
    </row>
    <row r="757" spans="1:1" s="138" customFormat="1" x14ac:dyDescent="0.25">
      <c r="A757" s="139"/>
    </row>
    <row r="758" spans="1:1" s="138" customFormat="1" x14ac:dyDescent="0.25">
      <c r="A758" s="139"/>
    </row>
    <row r="759" spans="1:1" s="138" customFormat="1" x14ac:dyDescent="0.25">
      <c r="A759" s="139"/>
    </row>
    <row r="760" spans="1:1" s="138" customFormat="1" x14ac:dyDescent="0.25">
      <c r="A760" s="139"/>
    </row>
    <row r="761" spans="1:1" s="138" customFormat="1" x14ac:dyDescent="0.25">
      <c r="A761" s="139"/>
    </row>
    <row r="762" spans="1:1" s="138" customFormat="1" x14ac:dyDescent="0.25">
      <c r="A762" s="139"/>
    </row>
    <row r="763" spans="1:1" s="138" customFormat="1" x14ac:dyDescent="0.25">
      <c r="A763" s="139"/>
    </row>
    <row r="764" spans="1:1" s="138" customFormat="1" x14ac:dyDescent="0.25">
      <c r="A764" s="139"/>
    </row>
    <row r="765" spans="1:1" s="138" customFormat="1" x14ac:dyDescent="0.25">
      <c r="A765" s="139"/>
    </row>
    <row r="766" spans="1:1" s="138" customFormat="1" x14ac:dyDescent="0.25">
      <c r="A766" s="139"/>
    </row>
    <row r="767" spans="1:1" s="138" customFormat="1" x14ac:dyDescent="0.25">
      <c r="A767" s="139"/>
    </row>
    <row r="768" spans="1:1" s="138" customFormat="1" x14ac:dyDescent="0.25">
      <c r="A768" s="139"/>
    </row>
    <row r="769" spans="1:1" s="138" customFormat="1" x14ac:dyDescent="0.25">
      <c r="A769" s="139"/>
    </row>
    <row r="770" spans="1:1" s="138" customFormat="1" x14ac:dyDescent="0.25">
      <c r="A770" s="139"/>
    </row>
    <row r="771" spans="1:1" s="138" customFormat="1" x14ac:dyDescent="0.25">
      <c r="A771" s="139"/>
    </row>
    <row r="772" spans="1:1" s="138" customFormat="1" x14ac:dyDescent="0.25">
      <c r="A772" s="139"/>
    </row>
    <row r="773" spans="1:1" s="138" customFormat="1" x14ac:dyDescent="0.25">
      <c r="A773" s="139"/>
    </row>
    <row r="774" spans="1:1" s="138" customFormat="1" x14ac:dyDescent="0.25">
      <c r="A774" s="139"/>
    </row>
    <row r="775" spans="1:1" s="138" customFormat="1" x14ac:dyDescent="0.25">
      <c r="A775" s="139"/>
    </row>
    <row r="776" spans="1:1" s="138" customFormat="1" x14ac:dyDescent="0.25">
      <c r="A776" s="139"/>
    </row>
    <row r="777" spans="1:1" s="138" customFormat="1" x14ac:dyDescent="0.25">
      <c r="A777" s="139"/>
    </row>
    <row r="778" spans="1:1" s="138" customFormat="1" x14ac:dyDescent="0.25">
      <c r="A778" s="139"/>
    </row>
    <row r="779" spans="1:1" s="138" customFormat="1" x14ac:dyDescent="0.25">
      <c r="A779" s="139"/>
    </row>
    <row r="780" spans="1:1" s="138" customFormat="1" x14ac:dyDescent="0.25">
      <c r="A780" s="139"/>
    </row>
    <row r="781" spans="1:1" s="138" customFormat="1" x14ac:dyDescent="0.25">
      <c r="A781" s="139"/>
    </row>
    <row r="782" spans="1:1" s="138" customFormat="1" x14ac:dyDescent="0.25">
      <c r="A782" s="139"/>
    </row>
    <row r="783" spans="1:1" s="138" customFormat="1" x14ac:dyDescent="0.25">
      <c r="A783" s="139"/>
    </row>
    <row r="784" spans="1:1" s="138" customFormat="1" x14ac:dyDescent="0.25">
      <c r="A784" s="139"/>
    </row>
    <row r="785" spans="1:1" s="138" customFormat="1" x14ac:dyDescent="0.25">
      <c r="A785" s="139"/>
    </row>
    <row r="786" spans="1:1" s="138" customFormat="1" x14ac:dyDescent="0.25">
      <c r="A786" s="139"/>
    </row>
    <row r="787" spans="1:1" s="138" customFormat="1" x14ac:dyDescent="0.25">
      <c r="A787" s="139"/>
    </row>
    <row r="788" spans="1:1" s="138" customFormat="1" x14ac:dyDescent="0.25">
      <c r="A788" s="139"/>
    </row>
    <row r="789" spans="1:1" s="138" customFormat="1" x14ac:dyDescent="0.25">
      <c r="A789" s="139"/>
    </row>
    <row r="790" spans="1:1" s="138" customFormat="1" x14ac:dyDescent="0.25">
      <c r="A790" s="139"/>
    </row>
    <row r="791" spans="1:1" s="138" customFormat="1" x14ac:dyDescent="0.25">
      <c r="A791" s="139"/>
    </row>
    <row r="792" spans="1:1" s="138" customFormat="1" x14ac:dyDescent="0.25">
      <c r="A792" s="139"/>
    </row>
    <row r="793" spans="1:1" s="138" customFormat="1" x14ac:dyDescent="0.25">
      <c r="A793" s="139"/>
    </row>
    <row r="794" spans="1:1" s="138" customFormat="1" x14ac:dyDescent="0.25">
      <c r="A794" s="139"/>
    </row>
    <row r="795" spans="1:1" s="138" customFormat="1" x14ac:dyDescent="0.25">
      <c r="A795" s="139"/>
    </row>
    <row r="796" spans="1:1" s="138" customFormat="1" x14ac:dyDescent="0.25">
      <c r="A796" s="139"/>
    </row>
    <row r="797" spans="1:1" s="138" customFormat="1" x14ac:dyDescent="0.25">
      <c r="A797" s="139"/>
    </row>
    <row r="798" spans="1:1" s="138" customFormat="1" x14ac:dyDescent="0.25">
      <c r="A798" s="139"/>
    </row>
    <row r="799" spans="1:1" s="138" customFormat="1" x14ac:dyDescent="0.25">
      <c r="A799" s="139"/>
    </row>
    <row r="800" spans="1:1" s="138" customFormat="1" x14ac:dyDescent="0.25">
      <c r="A800" s="139"/>
    </row>
    <row r="801" spans="1:1" s="138" customFormat="1" x14ac:dyDescent="0.25">
      <c r="A801" s="139"/>
    </row>
    <row r="802" spans="1:1" s="138" customFormat="1" x14ac:dyDescent="0.25">
      <c r="A802" s="139"/>
    </row>
    <row r="803" spans="1:1" s="138" customFormat="1" x14ac:dyDescent="0.25">
      <c r="A803" s="139"/>
    </row>
    <row r="804" spans="1:1" s="138" customFormat="1" x14ac:dyDescent="0.25">
      <c r="A804" s="139"/>
    </row>
    <row r="805" spans="1:1" s="138" customFormat="1" x14ac:dyDescent="0.25">
      <c r="A805" s="139"/>
    </row>
    <row r="806" spans="1:1" s="138" customFormat="1" x14ac:dyDescent="0.25">
      <c r="A806" s="139"/>
    </row>
    <row r="807" spans="1:1" s="138" customFormat="1" x14ac:dyDescent="0.25">
      <c r="A807" s="139"/>
    </row>
    <row r="808" spans="1:1" s="138" customFormat="1" x14ac:dyDescent="0.25">
      <c r="A808" s="139"/>
    </row>
    <row r="809" spans="1:1" s="138" customFormat="1" x14ac:dyDescent="0.25">
      <c r="A809" s="139"/>
    </row>
    <row r="810" spans="1:1" s="138" customFormat="1" x14ac:dyDescent="0.25">
      <c r="A810" s="139"/>
    </row>
    <row r="811" spans="1:1" s="138" customFormat="1" x14ac:dyDescent="0.25">
      <c r="A811" s="139"/>
    </row>
    <row r="812" spans="1:1" s="138" customFormat="1" x14ac:dyDescent="0.25">
      <c r="A812" s="139"/>
    </row>
    <row r="813" spans="1:1" s="138" customFormat="1" x14ac:dyDescent="0.25">
      <c r="A813" s="139"/>
    </row>
    <row r="814" spans="1:1" s="138" customFormat="1" x14ac:dyDescent="0.25">
      <c r="A814" s="139"/>
    </row>
    <row r="815" spans="1:1" s="138" customFormat="1" x14ac:dyDescent="0.25">
      <c r="A815" s="139"/>
    </row>
    <row r="816" spans="1:1" s="138" customFormat="1" x14ac:dyDescent="0.25">
      <c r="A816" s="139"/>
    </row>
    <row r="817" spans="1:1" s="138" customFormat="1" x14ac:dyDescent="0.25">
      <c r="A817" s="139"/>
    </row>
    <row r="818" spans="1:1" s="138" customFormat="1" x14ac:dyDescent="0.25">
      <c r="A818" s="139"/>
    </row>
    <row r="819" spans="1:1" s="138" customFormat="1" x14ac:dyDescent="0.25">
      <c r="A819" s="139"/>
    </row>
    <row r="820" spans="1:1" s="138" customFormat="1" x14ac:dyDescent="0.25">
      <c r="A820" s="139"/>
    </row>
    <row r="821" spans="1:1" s="138" customFormat="1" x14ac:dyDescent="0.25">
      <c r="A821" s="139"/>
    </row>
    <row r="822" spans="1:1" s="138" customFormat="1" x14ac:dyDescent="0.25">
      <c r="A822" s="139"/>
    </row>
    <row r="823" spans="1:1" s="138" customFormat="1" x14ac:dyDescent="0.25">
      <c r="A823" s="139"/>
    </row>
    <row r="824" spans="1:1" s="138" customFormat="1" x14ac:dyDescent="0.25">
      <c r="A824" s="139"/>
    </row>
    <row r="825" spans="1:1" s="138" customFormat="1" x14ac:dyDescent="0.25">
      <c r="A825" s="139"/>
    </row>
    <row r="826" spans="1:1" s="138" customFormat="1" x14ac:dyDescent="0.25">
      <c r="A826" s="139"/>
    </row>
    <row r="827" spans="1:1" s="138" customFormat="1" x14ac:dyDescent="0.25">
      <c r="A827" s="139"/>
    </row>
    <row r="828" spans="1:1" s="138" customFormat="1" x14ac:dyDescent="0.25">
      <c r="A828" s="139"/>
    </row>
    <row r="829" spans="1:1" s="138" customFormat="1" x14ac:dyDescent="0.25">
      <c r="A829" s="139"/>
    </row>
    <row r="830" spans="1:1" s="138" customFormat="1" x14ac:dyDescent="0.25">
      <c r="A830" s="139"/>
    </row>
    <row r="831" spans="1:1" s="138" customFormat="1" x14ac:dyDescent="0.25">
      <c r="A831" s="139"/>
    </row>
    <row r="832" spans="1:1" s="138" customFormat="1" x14ac:dyDescent="0.25">
      <c r="A832" s="139"/>
    </row>
    <row r="833" spans="1:1" s="138" customFormat="1" x14ac:dyDescent="0.25">
      <c r="A833" s="139"/>
    </row>
    <row r="834" spans="1:1" s="138" customFormat="1" x14ac:dyDescent="0.25">
      <c r="A834" s="139"/>
    </row>
    <row r="835" spans="1:1" s="138" customFormat="1" x14ac:dyDescent="0.25">
      <c r="A835" s="139"/>
    </row>
    <row r="836" spans="1:1" s="138" customFormat="1" x14ac:dyDescent="0.25">
      <c r="A836" s="139"/>
    </row>
    <row r="837" spans="1:1" s="138" customFormat="1" x14ac:dyDescent="0.25">
      <c r="A837" s="139"/>
    </row>
    <row r="838" spans="1:1" s="138" customFormat="1" x14ac:dyDescent="0.25">
      <c r="A838" s="139"/>
    </row>
    <row r="839" spans="1:1" s="138" customFormat="1" x14ac:dyDescent="0.25">
      <c r="A839" s="139"/>
    </row>
    <row r="840" spans="1:1" s="138" customFormat="1" x14ac:dyDescent="0.25">
      <c r="A840" s="139"/>
    </row>
    <row r="841" spans="1:1" s="138" customFormat="1" x14ac:dyDescent="0.25">
      <c r="A841" s="139"/>
    </row>
    <row r="842" spans="1:1" s="138" customFormat="1" x14ac:dyDescent="0.25">
      <c r="A842" s="139"/>
    </row>
    <row r="843" spans="1:1" s="138" customFormat="1" x14ac:dyDescent="0.25">
      <c r="A843" s="139"/>
    </row>
    <row r="844" spans="1:1" s="138" customFormat="1" x14ac:dyDescent="0.25">
      <c r="A844" s="139"/>
    </row>
    <row r="845" spans="1:1" s="138" customFormat="1" x14ac:dyDescent="0.25">
      <c r="A845" s="139"/>
    </row>
    <row r="846" spans="1:1" s="138" customFormat="1" x14ac:dyDescent="0.25">
      <c r="A846" s="139"/>
    </row>
    <row r="847" spans="1:1" s="138" customFormat="1" x14ac:dyDescent="0.25">
      <c r="A847" s="139"/>
    </row>
    <row r="848" spans="1:1" s="138" customFormat="1" x14ac:dyDescent="0.25">
      <c r="A848" s="139"/>
    </row>
    <row r="849" spans="1:1" s="138" customFormat="1" x14ac:dyDescent="0.25">
      <c r="A849" s="139"/>
    </row>
    <row r="850" spans="1:1" s="138" customFormat="1" x14ac:dyDescent="0.25">
      <c r="A850" s="139"/>
    </row>
    <row r="851" spans="1:1" s="138" customFormat="1" x14ac:dyDescent="0.25">
      <c r="A851" s="139"/>
    </row>
    <row r="852" spans="1:1" s="138" customFormat="1" x14ac:dyDescent="0.25">
      <c r="A852" s="139"/>
    </row>
    <row r="853" spans="1:1" s="138" customFormat="1" x14ac:dyDescent="0.25">
      <c r="A853" s="139"/>
    </row>
    <row r="854" spans="1:1" s="138" customFormat="1" x14ac:dyDescent="0.25">
      <c r="A854" s="139"/>
    </row>
    <row r="855" spans="1:1" s="138" customFormat="1" x14ac:dyDescent="0.25">
      <c r="A855" s="139"/>
    </row>
    <row r="856" spans="1:1" s="138" customFormat="1" x14ac:dyDescent="0.25">
      <c r="A856" s="139"/>
    </row>
    <row r="857" spans="1:1" s="138" customFormat="1" x14ac:dyDescent="0.25">
      <c r="A857" s="139"/>
    </row>
    <row r="858" spans="1:1" s="138" customFormat="1" x14ac:dyDescent="0.25">
      <c r="A858" s="139"/>
    </row>
    <row r="859" spans="1:1" s="138" customFormat="1" x14ac:dyDescent="0.25">
      <c r="A859" s="139"/>
    </row>
    <row r="860" spans="1:1" s="138" customFormat="1" x14ac:dyDescent="0.25">
      <c r="A860" s="139"/>
    </row>
    <row r="861" spans="1:1" s="138" customFormat="1" x14ac:dyDescent="0.25">
      <c r="A861" s="139"/>
    </row>
    <row r="862" spans="1:1" s="138" customFormat="1" x14ac:dyDescent="0.25">
      <c r="A862" s="139"/>
    </row>
    <row r="863" spans="1:1" s="138" customFormat="1" x14ac:dyDescent="0.25">
      <c r="A863" s="139"/>
    </row>
    <row r="864" spans="1:1" s="138" customFormat="1" x14ac:dyDescent="0.25">
      <c r="A864" s="139"/>
    </row>
    <row r="865" spans="1:1" s="138" customFormat="1" x14ac:dyDescent="0.25">
      <c r="A865" s="139"/>
    </row>
    <row r="866" spans="1:1" s="138" customFormat="1" x14ac:dyDescent="0.25">
      <c r="A866" s="139"/>
    </row>
    <row r="867" spans="1:1" s="138" customFormat="1" x14ac:dyDescent="0.25">
      <c r="A867" s="139"/>
    </row>
    <row r="868" spans="1:1" s="138" customFormat="1" x14ac:dyDescent="0.25">
      <c r="A868" s="139"/>
    </row>
    <row r="869" spans="1:1" s="138" customFormat="1" x14ac:dyDescent="0.25">
      <c r="A869" s="139"/>
    </row>
    <row r="870" spans="1:1" s="138" customFormat="1" x14ac:dyDescent="0.25">
      <c r="A870" s="139"/>
    </row>
    <row r="871" spans="1:1" s="138" customFormat="1" x14ac:dyDescent="0.25">
      <c r="A871" s="139"/>
    </row>
    <row r="872" spans="1:1" s="138" customFormat="1" x14ac:dyDescent="0.25">
      <c r="A872" s="139"/>
    </row>
    <row r="873" spans="1:1" s="138" customFormat="1" x14ac:dyDescent="0.25">
      <c r="A873" s="139"/>
    </row>
    <row r="874" spans="1:1" s="138" customFormat="1" x14ac:dyDescent="0.25">
      <c r="A874" s="139"/>
    </row>
    <row r="875" spans="1:1" s="138" customFormat="1" x14ac:dyDescent="0.25">
      <c r="A875" s="139"/>
    </row>
    <row r="876" spans="1:1" s="138" customFormat="1" x14ac:dyDescent="0.25">
      <c r="A876" s="139"/>
    </row>
    <row r="877" spans="1:1" s="138" customFormat="1" x14ac:dyDescent="0.25">
      <c r="A877" s="139"/>
    </row>
    <row r="878" spans="1:1" s="138" customFormat="1" x14ac:dyDescent="0.25">
      <c r="A878" s="139"/>
    </row>
    <row r="879" spans="1:1" s="138" customFormat="1" x14ac:dyDescent="0.25">
      <c r="A879" s="139"/>
    </row>
    <row r="880" spans="1:1" s="138" customFormat="1" x14ac:dyDescent="0.25">
      <c r="A880" s="139"/>
    </row>
    <row r="881" spans="1:1" s="138" customFormat="1" x14ac:dyDescent="0.25">
      <c r="A881" s="139"/>
    </row>
    <row r="882" spans="1:1" s="138" customFormat="1" x14ac:dyDescent="0.25">
      <c r="A882" s="139"/>
    </row>
    <row r="883" spans="1:1" s="138" customFormat="1" x14ac:dyDescent="0.25">
      <c r="A883" s="139"/>
    </row>
    <row r="884" spans="1:1" s="138" customFormat="1" x14ac:dyDescent="0.25">
      <c r="A884" s="139"/>
    </row>
    <row r="885" spans="1:1" s="138" customFormat="1" x14ac:dyDescent="0.25">
      <c r="A885" s="139"/>
    </row>
    <row r="886" spans="1:1" s="138" customFormat="1" x14ac:dyDescent="0.25">
      <c r="A886" s="139"/>
    </row>
    <row r="887" spans="1:1" s="138" customFormat="1" x14ac:dyDescent="0.25">
      <c r="A887" s="139"/>
    </row>
    <row r="888" spans="1:1" s="138" customFormat="1" x14ac:dyDescent="0.25">
      <c r="A888" s="139"/>
    </row>
    <row r="889" spans="1:1" s="138" customFormat="1" x14ac:dyDescent="0.25">
      <c r="A889" s="139"/>
    </row>
    <row r="890" spans="1:1" s="138" customFormat="1" x14ac:dyDescent="0.25">
      <c r="A890" s="139"/>
    </row>
    <row r="891" spans="1:1" s="138" customFormat="1" x14ac:dyDescent="0.25">
      <c r="A891" s="139"/>
    </row>
    <row r="892" spans="1:1" s="138" customFormat="1" x14ac:dyDescent="0.25">
      <c r="A892" s="139"/>
    </row>
    <row r="893" spans="1:1" s="138" customFormat="1" x14ac:dyDescent="0.25">
      <c r="A893" s="139"/>
    </row>
    <row r="894" spans="1:1" s="138" customFormat="1" x14ac:dyDescent="0.25">
      <c r="A894" s="139"/>
    </row>
    <row r="895" spans="1:1" s="138" customFormat="1" x14ac:dyDescent="0.25">
      <c r="A895" s="139"/>
    </row>
    <row r="896" spans="1:1" s="138" customFormat="1" x14ac:dyDescent="0.25">
      <c r="A896" s="139"/>
    </row>
    <row r="897" spans="1:1" s="138" customFormat="1" x14ac:dyDescent="0.25">
      <c r="A897" s="139"/>
    </row>
    <row r="898" spans="1:1" s="138" customFormat="1" x14ac:dyDescent="0.25">
      <c r="A898" s="139"/>
    </row>
    <row r="899" spans="1:1" s="138" customFormat="1" x14ac:dyDescent="0.25">
      <c r="A899" s="139"/>
    </row>
    <row r="900" spans="1:1" s="138" customFormat="1" x14ac:dyDescent="0.25">
      <c r="A900" s="139"/>
    </row>
    <row r="901" spans="1:1" s="138" customFormat="1" x14ac:dyDescent="0.25">
      <c r="A901" s="139"/>
    </row>
    <row r="902" spans="1:1" s="138" customFormat="1" x14ac:dyDescent="0.25">
      <c r="A902" s="139"/>
    </row>
    <row r="903" spans="1:1" s="138" customFormat="1" x14ac:dyDescent="0.25">
      <c r="A903" s="139"/>
    </row>
    <row r="904" spans="1:1" s="138" customFormat="1" x14ac:dyDescent="0.25">
      <c r="A904" s="139"/>
    </row>
    <row r="905" spans="1:1" s="138" customFormat="1" x14ac:dyDescent="0.25">
      <c r="A905" s="139"/>
    </row>
    <row r="906" spans="1:1" s="138" customFormat="1" x14ac:dyDescent="0.25">
      <c r="A906" s="139"/>
    </row>
    <row r="907" spans="1:1" s="138" customFormat="1" x14ac:dyDescent="0.25">
      <c r="A907" s="139"/>
    </row>
    <row r="908" spans="1:1" s="138" customFormat="1" x14ac:dyDescent="0.25">
      <c r="A908" s="139"/>
    </row>
    <row r="909" spans="1:1" s="138" customFormat="1" x14ac:dyDescent="0.25">
      <c r="A909" s="139"/>
    </row>
    <row r="910" spans="1:1" s="138" customFormat="1" x14ac:dyDescent="0.25">
      <c r="A910" s="139"/>
    </row>
    <row r="911" spans="1:1" s="138" customFormat="1" x14ac:dyDescent="0.25">
      <c r="A911" s="139"/>
    </row>
    <row r="912" spans="1:1" s="138" customFormat="1" x14ac:dyDescent="0.25">
      <c r="A912" s="139"/>
    </row>
    <row r="913" spans="1:1" s="138" customFormat="1" x14ac:dyDescent="0.25">
      <c r="A913" s="139"/>
    </row>
    <row r="914" spans="1:1" s="138" customFormat="1" x14ac:dyDescent="0.25">
      <c r="A914" s="139"/>
    </row>
    <row r="915" spans="1:1" s="138" customFormat="1" x14ac:dyDescent="0.25">
      <c r="A915" s="139"/>
    </row>
    <row r="916" spans="1:1" s="138" customFormat="1" x14ac:dyDescent="0.25">
      <c r="A916" s="139"/>
    </row>
    <row r="917" spans="1:1" s="138" customFormat="1" x14ac:dyDescent="0.25">
      <c r="A917" s="139"/>
    </row>
    <row r="918" spans="1:1" s="138" customFormat="1" x14ac:dyDescent="0.25">
      <c r="A918" s="139"/>
    </row>
    <row r="919" spans="1:1" s="138" customFormat="1" x14ac:dyDescent="0.25">
      <c r="A919" s="139"/>
    </row>
    <row r="920" spans="1:1" s="138" customFormat="1" x14ac:dyDescent="0.25">
      <c r="A920" s="139"/>
    </row>
    <row r="921" spans="1:1" s="138" customFormat="1" x14ac:dyDescent="0.25">
      <c r="A921" s="139"/>
    </row>
    <row r="922" spans="1:1" s="138" customFormat="1" x14ac:dyDescent="0.25">
      <c r="A922" s="139"/>
    </row>
    <row r="923" spans="1:1" s="138" customFormat="1" x14ac:dyDescent="0.25">
      <c r="A923" s="139"/>
    </row>
    <row r="924" spans="1:1" s="138" customFormat="1" x14ac:dyDescent="0.25">
      <c r="A924" s="139"/>
    </row>
    <row r="925" spans="1:1" s="138" customFormat="1" x14ac:dyDescent="0.25">
      <c r="A925" s="139"/>
    </row>
    <row r="926" spans="1:1" s="138" customFormat="1" x14ac:dyDescent="0.25">
      <c r="A926" s="139"/>
    </row>
    <row r="927" spans="1:1" s="138" customFormat="1" x14ac:dyDescent="0.25">
      <c r="A927" s="139"/>
    </row>
    <row r="928" spans="1:1" s="138" customFormat="1" x14ac:dyDescent="0.25">
      <c r="A928" s="139"/>
    </row>
    <row r="929" spans="1:1" s="138" customFormat="1" x14ac:dyDescent="0.25">
      <c r="A929" s="139"/>
    </row>
    <row r="930" spans="1:1" s="138" customFormat="1" x14ac:dyDescent="0.25">
      <c r="A930" s="139"/>
    </row>
    <row r="931" spans="1:1" s="138" customFormat="1" x14ac:dyDescent="0.25">
      <c r="A931" s="139"/>
    </row>
    <row r="932" spans="1:1" s="138" customFormat="1" x14ac:dyDescent="0.25">
      <c r="A932" s="139"/>
    </row>
    <row r="933" spans="1:1" s="138" customFormat="1" x14ac:dyDescent="0.25">
      <c r="A933" s="139"/>
    </row>
    <row r="934" spans="1:1" s="138" customFormat="1" x14ac:dyDescent="0.25">
      <c r="A934" s="139"/>
    </row>
    <row r="935" spans="1:1" s="138" customFormat="1" x14ac:dyDescent="0.25">
      <c r="A935" s="139"/>
    </row>
    <row r="936" spans="1:1" s="138" customFormat="1" x14ac:dyDescent="0.25">
      <c r="A936" s="139"/>
    </row>
    <row r="937" spans="1:1" s="138" customFormat="1" x14ac:dyDescent="0.25">
      <c r="A937" s="139"/>
    </row>
    <row r="938" spans="1:1" s="138" customFormat="1" x14ac:dyDescent="0.25">
      <c r="A938" s="139"/>
    </row>
    <row r="939" spans="1:1" s="138" customFormat="1" x14ac:dyDescent="0.25">
      <c r="A939" s="139"/>
    </row>
    <row r="940" spans="1:1" s="138" customFormat="1" x14ac:dyDescent="0.25">
      <c r="A940" s="139"/>
    </row>
    <row r="941" spans="1:1" s="138" customFormat="1" x14ac:dyDescent="0.25">
      <c r="A941" s="139"/>
    </row>
    <row r="942" spans="1:1" s="138" customFormat="1" x14ac:dyDescent="0.25">
      <c r="A942" s="139"/>
    </row>
    <row r="943" spans="1:1" s="138" customFormat="1" x14ac:dyDescent="0.25">
      <c r="A943" s="139"/>
    </row>
    <row r="944" spans="1:1" s="138" customFormat="1" x14ac:dyDescent="0.25">
      <c r="A944" s="139"/>
    </row>
    <row r="945" spans="1:1" s="138" customFormat="1" x14ac:dyDescent="0.25">
      <c r="A945" s="139"/>
    </row>
    <row r="946" spans="1:1" s="138" customFormat="1" x14ac:dyDescent="0.25">
      <c r="A946" s="139"/>
    </row>
    <row r="947" spans="1:1" s="138" customFormat="1" x14ac:dyDescent="0.25">
      <c r="A947" s="139"/>
    </row>
    <row r="948" spans="1:1" s="138" customFormat="1" x14ac:dyDescent="0.25">
      <c r="A948" s="139"/>
    </row>
    <row r="949" spans="1:1" s="138" customFormat="1" x14ac:dyDescent="0.25">
      <c r="A949" s="139"/>
    </row>
    <row r="950" spans="1:1" s="138" customFormat="1" x14ac:dyDescent="0.25">
      <c r="A950" s="139"/>
    </row>
    <row r="951" spans="1:1" s="138" customFormat="1" x14ac:dyDescent="0.25">
      <c r="A951" s="139"/>
    </row>
    <row r="952" spans="1:1" s="138" customFormat="1" x14ac:dyDescent="0.25">
      <c r="A952" s="139"/>
    </row>
    <row r="953" spans="1:1" s="138" customFormat="1" x14ac:dyDescent="0.25">
      <c r="A953" s="139"/>
    </row>
    <row r="954" spans="1:1" s="138" customFormat="1" x14ac:dyDescent="0.25">
      <c r="A954" s="139"/>
    </row>
    <row r="955" spans="1:1" s="138" customFormat="1" x14ac:dyDescent="0.25">
      <c r="A955" s="139"/>
    </row>
    <row r="956" spans="1:1" s="138" customFormat="1" x14ac:dyDescent="0.25">
      <c r="A956" s="139"/>
    </row>
    <row r="957" spans="1:1" s="138" customFormat="1" x14ac:dyDescent="0.25">
      <c r="A957" s="139"/>
    </row>
    <row r="958" spans="1:1" s="138" customFormat="1" x14ac:dyDescent="0.25">
      <c r="A958" s="139"/>
    </row>
    <row r="959" spans="1:1" s="138" customFormat="1" x14ac:dyDescent="0.25">
      <c r="A959" s="139"/>
    </row>
    <row r="960" spans="1:1" s="138" customFormat="1" x14ac:dyDescent="0.25">
      <c r="A960" s="139"/>
    </row>
    <row r="961" spans="1:1" s="138" customFormat="1" x14ac:dyDescent="0.25">
      <c r="A961" s="139"/>
    </row>
    <row r="962" spans="1:1" s="138" customFormat="1" x14ac:dyDescent="0.25">
      <c r="A962" s="139"/>
    </row>
    <row r="963" spans="1:1" s="138" customFormat="1" x14ac:dyDescent="0.25">
      <c r="A963" s="139"/>
    </row>
    <row r="964" spans="1:1" s="138" customFormat="1" x14ac:dyDescent="0.25">
      <c r="A964" s="139"/>
    </row>
    <row r="965" spans="1:1" s="138" customFormat="1" x14ac:dyDescent="0.25">
      <c r="A965" s="139"/>
    </row>
    <row r="966" spans="1:1" s="138" customFormat="1" x14ac:dyDescent="0.25">
      <c r="A966" s="139"/>
    </row>
    <row r="967" spans="1:1" s="138" customFormat="1" x14ac:dyDescent="0.25">
      <c r="A967" s="139"/>
    </row>
    <row r="968" spans="1:1" s="138" customFormat="1" x14ac:dyDescent="0.25">
      <c r="A968" s="139"/>
    </row>
    <row r="969" spans="1:1" s="138" customFormat="1" x14ac:dyDescent="0.25">
      <c r="A969" s="139"/>
    </row>
    <row r="970" spans="1:1" s="138" customFormat="1" x14ac:dyDescent="0.25">
      <c r="A970" s="139"/>
    </row>
    <row r="971" spans="1:1" s="138" customFormat="1" x14ac:dyDescent="0.25">
      <c r="A971" s="139"/>
    </row>
    <row r="972" spans="1:1" s="138" customFormat="1" x14ac:dyDescent="0.25">
      <c r="A972" s="139"/>
    </row>
    <row r="973" spans="1:1" s="138" customFormat="1" x14ac:dyDescent="0.25">
      <c r="A973" s="139"/>
    </row>
    <row r="974" spans="1:1" s="138" customFormat="1" x14ac:dyDescent="0.25">
      <c r="A974" s="139"/>
    </row>
    <row r="975" spans="1:1" s="138" customFormat="1" x14ac:dyDescent="0.25">
      <c r="A975" s="139"/>
    </row>
    <row r="976" spans="1:1" s="138" customFormat="1" x14ac:dyDescent="0.25">
      <c r="A976" s="139"/>
    </row>
    <row r="977" spans="1:1" s="138" customFormat="1" x14ac:dyDescent="0.25">
      <c r="A977" s="139"/>
    </row>
    <row r="978" spans="1:1" s="138" customFormat="1" x14ac:dyDescent="0.25">
      <c r="A978" s="139"/>
    </row>
    <row r="979" spans="1:1" s="138" customFormat="1" x14ac:dyDescent="0.25">
      <c r="A979" s="139"/>
    </row>
    <row r="980" spans="1:1" s="138" customFormat="1" x14ac:dyDescent="0.25">
      <c r="A980" s="139"/>
    </row>
    <row r="981" spans="1:1" s="138" customFormat="1" x14ac:dyDescent="0.25">
      <c r="A981" s="139"/>
    </row>
    <row r="982" spans="1:1" s="138" customFormat="1" x14ac:dyDescent="0.25">
      <c r="A982" s="139"/>
    </row>
    <row r="983" spans="1:1" s="138" customFormat="1" x14ac:dyDescent="0.25">
      <c r="A983" s="139"/>
    </row>
    <row r="984" spans="1:1" s="138" customFormat="1" x14ac:dyDescent="0.25">
      <c r="A984" s="139"/>
    </row>
    <row r="985" spans="1:1" s="138" customFormat="1" x14ac:dyDescent="0.25">
      <c r="A985" s="139"/>
    </row>
    <row r="986" spans="1:1" s="138" customFormat="1" x14ac:dyDescent="0.25">
      <c r="A986" s="139"/>
    </row>
    <row r="987" spans="1:1" s="138" customFormat="1" x14ac:dyDescent="0.25">
      <c r="A987" s="139"/>
    </row>
    <row r="988" spans="1:1" s="138" customFormat="1" x14ac:dyDescent="0.25">
      <c r="A988" s="139"/>
    </row>
    <row r="989" spans="1:1" s="138" customFormat="1" x14ac:dyDescent="0.25">
      <c r="A989" s="139"/>
    </row>
    <row r="990" spans="1:1" s="138" customFormat="1" x14ac:dyDescent="0.25">
      <c r="A990" s="139"/>
    </row>
    <row r="991" spans="1:1" s="138" customFormat="1" x14ac:dyDescent="0.25">
      <c r="A991" s="139"/>
    </row>
    <row r="992" spans="1:1" s="138" customFormat="1" x14ac:dyDescent="0.25">
      <c r="A992" s="139"/>
    </row>
    <row r="993" spans="1:1" s="138" customFormat="1" x14ac:dyDescent="0.25">
      <c r="A993" s="139"/>
    </row>
    <row r="994" spans="1:1" s="138" customFormat="1" x14ac:dyDescent="0.25">
      <c r="A994" s="139"/>
    </row>
    <row r="995" spans="1:1" s="138" customFormat="1" x14ac:dyDescent="0.25">
      <c r="A995" s="139"/>
    </row>
    <row r="996" spans="1:1" s="138" customFormat="1" x14ac:dyDescent="0.25">
      <c r="A996" s="139"/>
    </row>
    <row r="997" spans="1:1" s="138" customFormat="1" x14ac:dyDescent="0.25">
      <c r="A997" s="139"/>
    </row>
    <row r="998" spans="1:1" s="138" customFormat="1" x14ac:dyDescent="0.25">
      <c r="A998" s="139"/>
    </row>
    <row r="999" spans="1:1" s="138" customFormat="1" x14ac:dyDescent="0.25">
      <c r="A999" s="139"/>
    </row>
    <row r="1000" spans="1:1" s="138" customFormat="1" x14ac:dyDescent="0.25">
      <c r="A1000" s="139"/>
    </row>
    <row r="1001" spans="1:1" s="138" customFormat="1" x14ac:dyDescent="0.25">
      <c r="A1001" s="139"/>
    </row>
    <row r="1002" spans="1:1" s="138" customFormat="1" x14ac:dyDescent="0.25">
      <c r="A1002" s="139"/>
    </row>
    <row r="1003" spans="1:1" s="138" customFormat="1" x14ac:dyDescent="0.25">
      <c r="A1003" s="139"/>
    </row>
    <row r="1004" spans="1:1" s="138" customFormat="1" x14ac:dyDescent="0.25">
      <c r="A1004" s="139"/>
    </row>
    <row r="1005" spans="1:1" s="138" customFormat="1" x14ac:dyDescent="0.25">
      <c r="A1005" s="139"/>
    </row>
    <row r="1006" spans="1:1" s="138" customFormat="1" x14ac:dyDescent="0.25">
      <c r="A1006" s="139"/>
    </row>
    <row r="1007" spans="1:1" s="138" customFormat="1" x14ac:dyDescent="0.25">
      <c r="A1007" s="139"/>
    </row>
    <row r="1008" spans="1:1" s="138" customFormat="1" x14ac:dyDescent="0.25">
      <c r="A1008" s="139"/>
    </row>
    <row r="1009" spans="1:1" s="138" customFormat="1" x14ac:dyDescent="0.25">
      <c r="A1009" s="139"/>
    </row>
    <row r="1010" spans="1:1" s="138" customFormat="1" x14ac:dyDescent="0.25">
      <c r="A1010" s="139"/>
    </row>
    <row r="1011" spans="1:1" s="138" customFormat="1" x14ac:dyDescent="0.25">
      <c r="A1011" s="139"/>
    </row>
    <row r="1012" spans="1:1" s="138" customFormat="1" x14ac:dyDescent="0.25">
      <c r="A1012" s="139"/>
    </row>
    <row r="1013" spans="1:1" s="138" customFormat="1" x14ac:dyDescent="0.25">
      <c r="A1013" s="139"/>
    </row>
    <row r="1014" spans="1:1" s="138" customFormat="1" x14ac:dyDescent="0.25">
      <c r="A1014" s="139"/>
    </row>
    <row r="1015" spans="1:1" s="138" customFormat="1" x14ac:dyDescent="0.25">
      <c r="A1015" s="139"/>
    </row>
    <row r="1016" spans="1:1" s="138" customFormat="1" x14ac:dyDescent="0.25">
      <c r="A1016" s="139"/>
    </row>
    <row r="1017" spans="1:1" s="138" customFormat="1" x14ac:dyDescent="0.25">
      <c r="A1017" s="139"/>
    </row>
    <row r="1018" spans="1:1" s="138" customFormat="1" x14ac:dyDescent="0.25">
      <c r="A1018" s="139"/>
    </row>
    <row r="1019" spans="1:1" s="138" customFormat="1" x14ac:dyDescent="0.25">
      <c r="A1019" s="139"/>
    </row>
    <row r="1020" spans="1:1" s="138" customFormat="1" x14ac:dyDescent="0.25">
      <c r="A1020" s="139"/>
    </row>
    <row r="1021" spans="1:1" s="138" customFormat="1" x14ac:dyDescent="0.25">
      <c r="A1021" s="139"/>
    </row>
    <row r="1022" spans="1:1" s="138" customFormat="1" x14ac:dyDescent="0.25">
      <c r="A1022" s="139"/>
    </row>
    <row r="1023" spans="1:1" s="138" customFormat="1" x14ac:dyDescent="0.25">
      <c r="A1023" s="139"/>
    </row>
    <row r="1024" spans="1:1" s="138" customFormat="1" x14ac:dyDescent="0.25">
      <c r="A1024" s="139"/>
    </row>
    <row r="1025" spans="1:1" s="138" customFormat="1" x14ac:dyDescent="0.25">
      <c r="A1025" s="139"/>
    </row>
    <row r="1026" spans="1:1" s="138" customFormat="1" x14ac:dyDescent="0.25">
      <c r="A1026" s="139"/>
    </row>
    <row r="1027" spans="1:1" s="138" customFormat="1" x14ac:dyDescent="0.25">
      <c r="A1027" s="139"/>
    </row>
    <row r="1028" spans="1:1" s="138" customFormat="1" x14ac:dyDescent="0.25">
      <c r="A1028" s="139"/>
    </row>
    <row r="1029" spans="1:1" s="138" customFormat="1" x14ac:dyDescent="0.25">
      <c r="A1029" s="139"/>
    </row>
    <row r="1030" spans="1:1" s="138" customFormat="1" x14ac:dyDescent="0.25">
      <c r="A1030" s="139"/>
    </row>
    <row r="1031" spans="1:1" s="138" customFormat="1" x14ac:dyDescent="0.25">
      <c r="A1031" s="139"/>
    </row>
    <row r="1032" spans="1:1" s="138" customFormat="1" x14ac:dyDescent="0.25">
      <c r="A1032" s="139"/>
    </row>
    <row r="1033" spans="1:1" s="138" customFormat="1" x14ac:dyDescent="0.25">
      <c r="A1033" s="139"/>
    </row>
    <row r="1034" spans="1:1" s="138" customFormat="1" x14ac:dyDescent="0.25">
      <c r="A1034" s="139"/>
    </row>
    <row r="1035" spans="1:1" s="138" customFormat="1" x14ac:dyDescent="0.25">
      <c r="A1035" s="139"/>
    </row>
    <row r="1036" spans="1:1" s="138" customFormat="1" x14ac:dyDescent="0.25">
      <c r="A1036" s="139"/>
    </row>
    <row r="1037" spans="1:1" s="138" customFormat="1" x14ac:dyDescent="0.25">
      <c r="A1037" s="139"/>
    </row>
    <row r="1038" spans="1:1" s="138" customFormat="1" x14ac:dyDescent="0.25">
      <c r="A1038" s="139"/>
    </row>
    <row r="1039" spans="1:1" s="138" customFormat="1" x14ac:dyDescent="0.25">
      <c r="A1039" s="139"/>
    </row>
    <row r="1040" spans="1:1" s="138" customFormat="1" x14ac:dyDescent="0.25">
      <c r="A1040" s="139"/>
    </row>
    <row r="1041" spans="1:1" s="138" customFormat="1" x14ac:dyDescent="0.25">
      <c r="A1041" s="139"/>
    </row>
    <row r="1042" spans="1:1" s="138" customFormat="1" x14ac:dyDescent="0.25">
      <c r="A1042" s="139"/>
    </row>
    <row r="1043" spans="1:1" s="138" customFormat="1" x14ac:dyDescent="0.25">
      <c r="A1043" s="139"/>
    </row>
    <row r="1044" spans="1:1" s="138" customFormat="1" x14ac:dyDescent="0.25">
      <c r="A1044" s="139"/>
    </row>
    <row r="1045" spans="1:1" s="138" customFormat="1" x14ac:dyDescent="0.25">
      <c r="A1045" s="139"/>
    </row>
    <row r="1046" spans="1:1" s="138" customFormat="1" x14ac:dyDescent="0.25">
      <c r="A1046" s="139"/>
    </row>
    <row r="1047" spans="1:1" s="138" customFormat="1" x14ac:dyDescent="0.25">
      <c r="A1047" s="139"/>
    </row>
    <row r="1048" spans="1:1" s="138" customFormat="1" x14ac:dyDescent="0.25">
      <c r="A1048" s="139"/>
    </row>
    <row r="1049" spans="1:1" s="138" customFormat="1" x14ac:dyDescent="0.25">
      <c r="A1049" s="139"/>
    </row>
    <row r="1050" spans="1:1" s="138" customFormat="1" x14ac:dyDescent="0.25">
      <c r="A1050" s="139"/>
    </row>
    <row r="1051" spans="1:1" s="138" customFormat="1" x14ac:dyDescent="0.25">
      <c r="A1051" s="139"/>
    </row>
    <row r="1052" spans="1:1" s="138" customFormat="1" x14ac:dyDescent="0.25">
      <c r="A1052" s="139"/>
    </row>
    <row r="1053" spans="1:1" s="138" customFormat="1" x14ac:dyDescent="0.25">
      <c r="A1053" s="139"/>
    </row>
    <row r="1054" spans="1:1" s="138" customFormat="1" x14ac:dyDescent="0.25">
      <c r="A1054" s="139"/>
    </row>
    <row r="1055" spans="1:1" s="138" customFormat="1" x14ac:dyDescent="0.25">
      <c r="A1055" s="139"/>
    </row>
    <row r="1056" spans="1:1" s="138" customFormat="1" x14ac:dyDescent="0.25">
      <c r="A1056" s="139"/>
    </row>
    <row r="1057" spans="1:1" s="138" customFormat="1" x14ac:dyDescent="0.25">
      <c r="A1057" s="139"/>
    </row>
    <row r="1058" spans="1:1" s="138" customFormat="1" x14ac:dyDescent="0.25">
      <c r="A1058" s="139"/>
    </row>
    <row r="1059" spans="1:1" s="138" customFormat="1" x14ac:dyDescent="0.25">
      <c r="A1059" s="139"/>
    </row>
    <row r="1060" spans="1:1" s="138" customFormat="1" x14ac:dyDescent="0.25">
      <c r="A1060" s="139"/>
    </row>
    <row r="1061" spans="1:1" s="138" customFormat="1" x14ac:dyDescent="0.25">
      <c r="A1061" s="139"/>
    </row>
    <row r="1062" spans="1:1" s="138" customFormat="1" x14ac:dyDescent="0.25">
      <c r="A1062" s="139"/>
    </row>
    <row r="1063" spans="1:1" s="138" customFormat="1" x14ac:dyDescent="0.25">
      <c r="A1063" s="139"/>
    </row>
    <row r="1064" spans="1:1" s="138" customFormat="1" x14ac:dyDescent="0.25">
      <c r="A1064" s="139"/>
    </row>
    <row r="1065" spans="1:1" s="138" customFormat="1" x14ac:dyDescent="0.25">
      <c r="A1065" s="139"/>
    </row>
    <row r="1066" spans="1:1" s="138" customFormat="1" x14ac:dyDescent="0.25">
      <c r="A1066" s="139"/>
    </row>
    <row r="1067" spans="1:1" s="138" customFormat="1" x14ac:dyDescent="0.25">
      <c r="A1067" s="139"/>
    </row>
    <row r="1068" spans="1:1" s="138" customFormat="1" x14ac:dyDescent="0.25">
      <c r="A1068" s="139"/>
    </row>
    <row r="1069" spans="1:1" s="138" customFormat="1" x14ac:dyDescent="0.25">
      <c r="A1069" s="139"/>
    </row>
    <row r="1070" spans="1:1" s="138" customFormat="1" x14ac:dyDescent="0.25">
      <c r="A1070" s="139"/>
    </row>
    <row r="1071" spans="1:1" s="138" customFormat="1" x14ac:dyDescent="0.25">
      <c r="A1071" s="139"/>
    </row>
    <row r="1072" spans="1:1" s="138" customFormat="1" x14ac:dyDescent="0.25">
      <c r="A1072" s="139"/>
    </row>
    <row r="1073" spans="1:1" s="138" customFormat="1" x14ac:dyDescent="0.25">
      <c r="A1073" s="139"/>
    </row>
    <row r="1074" spans="1:1" s="138" customFormat="1" x14ac:dyDescent="0.25">
      <c r="A1074" s="139"/>
    </row>
    <row r="1075" spans="1:1" s="138" customFormat="1" x14ac:dyDescent="0.25">
      <c r="A1075" s="139"/>
    </row>
    <row r="1076" spans="1:1" s="138" customFormat="1" x14ac:dyDescent="0.25">
      <c r="A1076" s="139"/>
    </row>
    <row r="1077" spans="1:1" s="138" customFormat="1" x14ac:dyDescent="0.25">
      <c r="A1077" s="139"/>
    </row>
    <row r="1078" spans="1:1" s="138" customFormat="1" x14ac:dyDescent="0.25">
      <c r="A1078" s="139"/>
    </row>
    <row r="1079" spans="1:1" s="138" customFormat="1" x14ac:dyDescent="0.25">
      <c r="A1079" s="139"/>
    </row>
    <row r="1080" spans="1:1" s="138" customFormat="1" x14ac:dyDescent="0.25">
      <c r="A1080" s="139"/>
    </row>
    <row r="1081" spans="1:1" s="138" customFormat="1" x14ac:dyDescent="0.25">
      <c r="A1081" s="139"/>
    </row>
    <row r="1082" spans="1:1" s="138" customFormat="1" x14ac:dyDescent="0.25">
      <c r="A1082" s="139"/>
    </row>
    <row r="1083" spans="1:1" s="138" customFormat="1" x14ac:dyDescent="0.25">
      <c r="A1083" s="139"/>
    </row>
    <row r="1084" spans="1:1" s="138" customFormat="1" x14ac:dyDescent="0.25">
      <c r="A1084" s="139"/>
    </row>
    <row r="1085" spans="1:1" s="138" customFormat="1" x14ac:dyDescent="0.25">
      <c r="A1085" s="139"/>
    </row>
    <row r="1086" spans="1:1" s="138" customFormat="1" x14ac:dyDescent="0.25">
      <c r="A1086" s="139"/>
    </row>
    <row r="1087" spans="1:1" s="138" customFormat="1" x14ac:dyDescent="0.25">
      <c r="A1087" s="139"/>
    </row>
    <row r="1088" spans="1:1" s="138" customFormat="1" x14ac:dyDescent="0.25">
      <c r="A1088" s="139"/>
    </row>
    <row r="1089" spans="1:1" s="138" customFormat="1" x14ac:dyDescent="0.25">
      <c r="A1089" s="139"/>
    </row>
    <row r="1090" spans="1:1" s="138" customFormat="1" x14ac:dyDescent="0.25">
      <c r="A1090" s="139"/>
    </row>
    <row r="1091" spans="1:1" s="138" customFormat="1" x14ac:dyDescent="0.25">
      <c r="A1091" s="139"/>
    </row>
    <row r="1092" spans="1:1" s="138" customFormat="1" x14ac:dyDescent="0.25">
      <c r="A1092" s="139"/>
    </row>
    <row r="1093" spans="1:1" s="138" customFormat="1" x14ac:dyDescent="0.25">
      <c r="A1093" s="139"/>
    </row>
    <row r="1094" spans="1:1" s="138" customFormat="1" x14ac:dyDescent="0.25">
      <c r="A1094" s="139"/>
    </row>
    <row r="1095" spans="1:1" s="138" customFormat="1" x14ac:dyDescent="0.25">
      <c r="A1095" s="139"/>
    </row>
    <row r="1096" spans="1:1" s="138" customFormat="1" x14ac:dyDescent="0.25">
      <c r="A1096" s="139"/>
    </row>
    <row r="1097" spans="1:1" s="138" customFormat="1" x14ac:dyDescent="0.25">
      <c r="A1097" s="139"/>
    </row>
    <row r="1098" spans="1:1" s="138" customFormat="1" x14ac:dyDescent="0.25">
      <c r="A1098" s="139"/>
    </row>
    <row r="1099" spans="1:1" s="138" customFormat="1" x14ac:dyDescent="0.25">
      <c r="A1099" s="139"/>
    </row>
    <row r="1100" spans="1:1" s="138" customFormat="1" x14ac:dyDescent="0.25">
      <c r="A1100" s="139"/>
    </row>
    <row r="1101" spans="1:1" s="138" customFormat="1" x14ac:dyDescent="0.25">
      <c r="A1101" s="139"/>
    </row>
    <row r="1102" spans="1:1" s="138" customFormat="1" x14ac:dyDescent="0.25">
      <c r="A1102" s="139"/>
    </row>
    <row r="1103" spans="1:1" s="138" customFormat="1" x14ac:dyDescent="0.25">
      <c r="A1103" s="139"/>
    </row>
    <row r="1104" spans="1:1" s="138" customFormat="1" x14ac:dyDescent="0.25">
      <c r="A1104" s="139"/>
    </row>
    <row r="1105" spans="1:1" s="138" customFormat="1" x14ac:dyDescent="0.25">
      <c r="A1105" s="139"/>
    </row>
    <row r="1106" spans="1:1" s="138" customFormat="1" x14ac:dyDescent="0.25">
      <c r="A1106" s="139"/>
    </row>
    <row r="1107" spans="1:1" s="138" customFormat="1" x14ac:dyDescent="0.25">
      <c r="A1107" s="139"/>
    </row>
    <row r="1108" spans="1:1" s="138" customFormat="1" x14ac:dyDescent="0.25">
      <c r="A1108" s="139"/>
    </row>
    <row r="1109" spans="1:1" s="138" customFormat="1" x14ac:dyDescent="0.25">
      <c r="A1109" s="139"/>
    </row>
    <row r="1110" spans="1:1" s="138" customFormat="1" x14ac:dyDescent="0.25">
      <c r="A1110" s="139"/>
    </row>
    <row r="1111" spans="1:1" s="138" customFormat="1" x14ac:dyDescent="0.25">
      <c r="A1111" s="139"/>
    </row>
    <row r="1112" spans="1:1" s="138" customFormat="1" x14ac:dyDescent="0.25">
      <c r="A1112" s="139"/>
    </row>
    <row r="1113" spans="1:1" s="138" customFormat="1" x14ac:dyDescent="0.25">
      <c r="A1113" s="139"/>
    </row>
    <row r="1114" spans="1:1" s="138" customFormat="1" x14ac:dyDescent="0.25">
      <c r="A1114" s="139"/>
    </row>
    <row r="1115" spans="1:1" s="138" customFormat="1" x14ac:dyDescent="0.25">
      <c r="A1115" s="139"/>
    </row>
    <row r="1116" spans="1:1" s="138" customFormat="1" x14ac:dyDescent="0.25">
      <c r="A1116" s="139"/>
    </row>
    <row r="1117" spans="1:1" s="138" customFormat="1" x14ac:dyDescent="0.25">
      <c r="A1117" s="139"/>
    </row>
    <row r="1118" spans="1:1" s="138" customFormat="1" x14ac:dyDescent="0.25">
      <c r="A1118" s="139"/>
    </row>
    <row r="1119" spans="1:1" s="138" customFormat="1" x14ac:dyDescent="0.25">
      <c r="A1119" s="139"/>
    </row>
    <row r="1120" spans="1:1" s="138" customFormat="1" x14ac:dyDescent="0.25">
      <c r="A1120" s="139"/>
    </row>
    <row r="1121" spans="1:1" s="138" customFormat="1" x14ac:dyDescent="0.25">
      <c r="A1121" s="139"/>
    </row>
    <row r="1122" spans="1:1" s="138" customFormat="1" x14ac:dyDescent="0.25">
      <c r="A1122" s="139"/>
    </row>
    <row r="1123" spans="1:1" s="138" customFormat="1" x14ac:dyDescent="0.25">
      <c r="A1123" s="139"/>
    </row>
    <row r="1124" spans="1:1" s="138" customFormat="1" x14ac:dyDescent="0.25">
      <c r="A1124" s="139"/>
    </row>
    <row r="1125" spans="1:1" s="138" customFormat="1" x14ac:dyDescent="0.25">
      <c r="A1125" s="139"/>
    </row>
    <row r="1126" spans="1:1" s="138" customFormat="1" x14ac:dyDescent="0.25">
      <c r="A1126" s="139"/>
    </row>
    <row r="1127" spans="1:1" s="138" customFormat="1" x14ac:dyDescent="0.25">
      <c r="A1127" s="139"/>
    </row>
    <row r="1128" spans="1:1" s="138" customFormat="1" x14ac:dyDescent="0.25">
      <c r="A1128" s="139"/>
    </row>
    <row r="1129" spans="1:1" s="138" customFormat="1" x14ac:dyDescent="0.25">
      <c r="A1129" s="139"/>
    </row>
    <row r="1130" spans="1:1" s="138" customFormat="1" x14ac:dyDescent="0.25">
      <c r="A1130" s="139"/>
    </row>
    <row r="1131" spans="1:1" s="138" customFormat="1" x14ac:dyDescent="0.25">
      <c r="A1131" s="139"/>
    </row>
    <row r="1132" spans="1:1" s="138" customFormat="1" x14ac:dyDescent="0.25">
      <c r="A1132" s="139"/>
    </row>
    <row r="1133" spans="1:1" s="138" customFormat="1" x14ac:dyDescent="0.25">
      <c r="A1133" s="139"/>
    </row>
    <row r="1134" spans="1:1" s="138" customFormat="1" x14ac:dyDescent="0.25">
      <c r="A1134" s="139"/>
    </row>
    <row r="1135" spans="1:1" s="138" customFormat="1" x14ac:dyDescent="0.25">
      <c r="A1135" s="139"/>
    </row>
    <row r="1136" spans="1:1" s="138" customFormat="1" x14ac:dyDescent="0.25">
      <c r="A1136" s="139"/>
    </row>
    <row r="1137" spans="1:1" s="138" customFormat="1" x14ac:dyDescent="0.25">
      <c r="A1137" s="139"/>
    </row>
    <row r="1138" spans="1:1" s="138" customFormat="1" x14ac:dyDescent="0.25">
      <c r="A1138" s="139"/>
    </row>
    <row r="1139" spans="1:1" s="138" customFormat="1" x14ac:dyDescent="0.25">
      <c r="A1139" s="139"/>
    </row>
    <row r="1140" spans="1:1" s="138" customFormat="1" x14ac:dyDescent="0.25">
      <c r="A1140" s="139"/>
    </row>
    <row r="1141" spans="1:1" s="138" customFormat="1" x14ac:dyDescent="0.25">
      <c r="A1141" s="139"/>
    </row>
    <row r="1142" spans="1:1" s="138" customFormat="1" x14ac:dyDescent="0.25">
      <c r="A1142" s="139"/>
    </row>
    <row r="1143" spans="1:1" s="138" customFormat="1" x14ac:dyDescent="0.25">
      <c r="A1143" s="139"/>
    </row>
    <row r="1144" spans="1:1" s="138" customFormat="1" x14ac:dyDescent="0.25">
      <c r="A1144" s="139"/>
    </row>
    <row r="1145" spans="1:1" s="138" customFormat="1" x14ac:dyDescent="0.25">
      <c r="A1145" s="139"/>
    </row>
    <row r="1146" spans="1:1" s="138" customFormat="1" x14ac:dyDescent="0.25">
      <c r="A1146" s="139"/>
    </row>
    <row r="1147" spans="1:1" s="138" customFormat="1" x14ac:dyDescent="0.25">
      <c r="A1147" s="139"/>
    </row>
    <row r="1148" spans="1:1" s="138" customFormat="1" x14ac:dyDescent="0.25">
      <c r="A1148" s="139"/>
    </row>
    <row r="1149" spans="1:1" s="138" customFormat="1" x14ac:dyDescent="0.25">
      <c r="A1149" s="139"/>
    </row>
    <row r="1150" spans="1:1" s="138" customFormat="1" x14ac:dyDescent="0.25">
      <c r="A1150" s="139"/>
    </row>
    <row r="1151" spans="1:1" s="138" customFormat="1" x14ac:dyDescent="0.25">
      <c r="A1151" s="139"/>
    </row>
    <row r="1152" spans="1:1" s="138" customFormat="1" x14ac:dyDescent="0.25">
      <c r="A1152" s="139"/>
    </row>
    <row r="1153" spans="1:1" s="138" customFormat="1" x14ac:dyDescent="0.25">
      <c r="A1153" s="139"/>
    </row>
    <row r="1154" spans="1:1" s="138" customFormat="1" x14ac:dyDescent="0.25">
      <c r="A1154" s="139"/>
    </row>
    <row r="1155" spans="1:1" s="138" customFormat="1" x14ac:dyDescent="0.25">
      <c r="A1155" s="139"/>
    </row>
    <row r="1156" spans="1:1" s="138" customFormat="1" x14ac:dyDescent="0.25">
      <c r="A1156" s="139"/>
    </row>
    <row r="1157" spans="1:1" s="138" customFormat="1" x14ac:dyDescent="0.25">
      <c r="A1157" s="139"/>
    </row>
    <row r="1158" spans="1:1" s="138" customFormat="1" x14ac:dyDescent="0.25">
      <c r="A1158" s="139"/>
    </row>
    <row r="1159" spans="1:1" s="138" customFormat="1" x14ac:dyDescent="0.25">
      <c r="A1159" s="139"/>
    </row>
    <row r="1160" spans="1:1" s="138" customFormat="1" x14ac:dyDescent="0.25">
      <c r="A1160" s="139"/>
    </row>
    <row r="1161" spans="1:1" s="138" customFormat="1" x14ac:dyDescent="0.25">
      <c r="A1161" s="139"/>
    </row>
    <row r="1162" spans="1:1" s="138" customFormat="1" x14ac:dyDescent="0.25">
      <c r="A1162" s="139"/>
    </row>
    <row r="1163" spans="1:1" s="138" customFormat="1" x14ac:dyDescent="0.25">
      <c r="A1163" s="139"/>
    </row>
    <row r="1164" spans="1:1" s="138" customFormat="1" x14ac:dyDescent="0.25">
      <c r="A1164" s="139"/>
    </row>
    <row r="1165" spans="1:1" s="138" customFormat="1" x14ac:dyDescent="0.25">
      <c r="A1165" s="139"/>
    </row>
    <row r="1166" spans="1:1" s="138" customFormat="1" x14ac:dyDescent="0.25">
      <c r="A1166" s="139"/>
    </row>
    <row r="1167" spans="1:1" s="138" customFormat="1" x14ac:dyDescent="0.25">
      <c r="A1167" s="139"/>
    </row>
    <row r="1168" spans="1:1" s="138" customFormat="1" x14ac:dyDescent="0.25">
      <c r="A1168" s="139"/>
    </row>
    <row r="1169" spans="1:1" s="138" customFormat="1" x14ac:dyDescent="0.25">
      <c r="A1169" s="139"/>
    </row>
    <row r="1170" spans="1:1" s="138" customFormat="1" x14ac:dyDescent="0.25">
      <c r="A1170" s="139"/>
    </row>
    <row r="1171" spans="1:1" s="138" customFormat="1" x14ac:dyDescent="0.25">
      <c r="A1171" s="139"/>
    </row>
    <row r="1172" spans="1:1" s="138" customFormat="1" x14ac:dyDescent="0.25">
      <c r="A1172" s="139"/>
    </row>
    <row r="1173" spans="1:1" s="138" customFormat="1" x14ac:dyDescent="0.25">
      <c r="A1173" s="139"/>
    </row>
    <row r="1174" spans="1:1" s="138" customFormat="1" x14ac:dyDescent="0.25">
      <c r="A1174" s="139"/>
    </row>
    <row r="1175" spans="1:1" s="138" customFormat="1" x14ac:dyDescent="0.25">
      <c r="A1175" s="139"/>
    </row>
    <row r="1176" spans="1:1" s="138" customFormat="1" x14ac:dyDescent="0.25">
      <c r="A1176" s="139"/>
    </row>
    <row r="1177" spans="1:1" s="138" customFormat="1" x14ac:dyDescent="0.25">
      <c r="A1177" s="139"/>
    </row>
    <row r="1178" spans="1:1" s="138" customFormat="1" x14ac:dyDescent="0.25">
      <c r="A1178" s="139"/>
    </row>
    <row r="1179" spans="1:1" s="138" customFormat="1" x14ac:dyDescent="0.25">
      <c r="A1179" s="139"/>
    </row>
    <row r="1180" spans="1:1" s="138" customFormat="1" x14ac:dyDescent="0.25">
      <c r="A1180" s="139"/>
    </row>
    <row r="1181" spans="1:1" s="138" customFormat="1" x14ac:dyDescent="0.25">
      <c r="A1181" s="139"/>
    </row>
    <row r="1182" spans="1:1" s="138" customFormat="1" x14ac:dyDescent="0.25">
      <c r="A1182" s="139"/>
    </row>
    <row r="1183" spans="1:1" s="138" customFormat="1" x14ac:dyDescent="0.25">
      <c r="A1183" s="139"/>
    </row>
    <row r="1184" spans="1:1" s="138" customFormat="1" x14ac:dyDescent="0.25">
      <c r="A1184" s="139"/>
    </row>
    <row r="1185" spans="1:1" s="138" customFormat="1" x14ac:dyDescent="0.25">
      <c r="A1185" s="139"/>
    </row>
    <row r="1186" spans="1:1" s="138" customFormat="1" x14ac:dyDescent="0.25">
      <c r="A1186" s="139"/>
    </row>
    <row r="1187" spans="1:1" s="138" customFormat="1" x14ac:dyDescent="0.25">
      <c r="A1187" s="139"/>
    </row>
    <row r="1188" spans="1:1" s="138" customFormat="1" x14ac:dyDescent="0.25">
      <c r="A1188" s="139"/>
    </row>
    <row r="1189" spans="1:1" s="138" customFormat="1" x14ac:dyDescent="0.25">
      <c r="A1189" s="139"/>
    </row>
    <row r="1190" spans="1:1" s="138" customFormat="1" x14ac:dyDescent="0.25">
      <c r="A1190" s="139"/>
    </row>
    <row r="1191" spans="1:1" s="138" customFormat="1" x14ac:dyDescent="0.25">
      <c r="A1191" s="139"/>
    </row>
    <row r="1192" spans="1:1" s="138" customFormat="1" x14ac:dyDescent="0.25">
      <c r="A1192" s="139"/>
    </row>
    <row r="1193" spans="1:1" s="138" customFormat="1" x14ac:dyDescent="0.25">
      <c r="A1193" s="139"/>
    </row>
    <row r="1194" spans="1:1" s="138" customFormat="1" x14ac:dyDescent="0.25">
      <c r="A1194" s="139"/>
    </row>
    <row r="1195" spans="1:1" s="138" customFormat="1" x14ac:dyDescent="0.25">
      <c r="A1195" s="139"/>
    </row>
    <row r="1196" spans="1:1" s="138" customFormat="1" x14ac:dyDescent="0.25">
      <c r="A1196" s="139"/>
    </row>
    <row r="1197" spans="1:1" s="138" customFormat="1" x14ac:dyDescent="0.25">
      <c r="A1197" s="139"/>
    </row>
    <row r="1198" spans="1:1" s="138" customFormat="1" x14ac:dyDescent="0.25">
      <c r="A1198" s="139"/>
    </row>
    <row r="1199" spans="1:1" s="138" customFormat="1" x14ac:dyDescent="0.25">
      <c r="A1199" s="139"/>
    </row>
    <row r="1200" spans="1:1" s="138" customFormat="1" x14ac:dyDescent="0.25">
      <c r="A1200" s="139"/>
    </row>
    <row r="1201" spans="1:1" s="138" customFormat="1" x14ac:dyDescent="0.25">
      <c r="A1201" s="139"/>
    </row>
    <row r="1202" spans="1:1" s="138" customFormat="1" x14ac:dyDescent="0.25">
      <c r="A1202" s="139"/>
    </row>
    <row r="1203" spans="1:1" s="138" customFormat="1" x14ac:dyDescent="0.25">
      <c r="A1203" s="139"/>
    </row>
    <row r="1204" spans="1:1" s="138" customFormat="1" x14ac:dyDescent="0.25">
      <c r="A1204" s="139"/>
    </row>
    <row r="1205" spans="1:1" s="138" customFormat="1" x14ac:dyDescent="0.25">
      <c r="A1205" s="139"/>
    </row>
    <row r="1206" spans="1:1" s="138" customFormat="1" x14ac:dyDescent="0.25">
      <c r="A1206" s="139"/>
    </row>
    <row r="1207" spans="1:1" s="138" customFormat="1" x14ac:dyDescent="0.25">
      <c r="A1207" s="139"/>
    </row>
    <row r="1208" spans="1:1" s="138" customFormat="1" x14ac:dyDescent="0.25">
      <c r="A1208" s="139"/>
    </row>
    <row r="1209" spans="1:1" s="138" customFormat="1" x14ac:dyDescent="0.25">
      <c r="A1209" s="139"/>
    </row>
    <row r="1210" spans="1:1" s="138" customFormat="1" x14ac:dyDescent="0.25">
      <c r="A1210" s="139"/>
    </row>
    <row r="1211" spans="1:1" s="138" customFormat="1" x14ac:dyDescent="0.25">
      <c r="A1211" s="139"/>
    </row>
    <row r="1212" spans="1:1" s="138" customFormat="1" x14ac:dyDescent="0.25">
      <c r="A1212" s="139"/>
    </row>
    <row r="1213" spans="1:1" s="138" customFormat="1" x14ac:dyDescent="0.25">
      <c r="A1213" s="139"/>
    </row>
    <row r="1214" spans="1:1" s="138" customFormat="1" x14ac:dyDescent="0.25">
      <c r="A1214" s="139"/>
    </row>
    <row r="1215" spans="1:1" s="138" customFormat="1" x14ac:dyDescent="0.25">
      <c r="A1215" s="139"/>
    </row>
    <row r="1216" spans="1:1" s="138" customFormat="1" x14ac:dyDescent="0.25">
      <c r="A1216" s="139"/>
    </row>
    <row r="1217" spans="1:1" s="138" customFormat="1" x14ac:dyDescent="0.25">
      <c r="A1217" s="139"/>
    </row>
    <row r="1218" spans="1:1" s="138" customFormat="1" x14ac:dyDescent="0.25">
      <c r="A1218" s="139"/>
    </row>
    <row r="1219" spans="1:1" s="138" customFormat="1" x14ac:dyDescent="0.25">
      <c r="A1219" s="139"/>
    </row>
    <row r="1220" spans="1:1" s="138" customFormat="1" x14ac:dyDescent="0.25">
      <c r="A1220" s="139"/>
    </row>
    <row r="1221" spans="1:1" s="138" customFormat="1" x14ac:dyDescent="0.25">
      <c r="A1221" s="139"/>
    </row>
    <row r="1222" spans="1:1" s="138" customFormat="1" x14ac:dyDescent="0.25">
      <c r="A1222" s="139"/>
    </row>
    <row r="1223" spans="1:1" s="138" customFormat="1" x14ac:dyDescent="0.25">
      <c r="A1223" s="139"/>
    </row>
    <row r="1224" spans="1:1" s="138" customFormat="1" x14ac:dyDescent="0.25">
      <c r="A1224" s="139"/>
    </row>
    <row r="1225" spans="1:1" s="138" customFormat="1" x14ac:dyDescent="0.25">
      <c r="A1225" s="139"/>
    </row>
    <row r="1226" spans="1:1" s="138" customFormat="1" x14ac:dyDescent="0.25">
      <c r="A1226" s="139"/>
    </row>
    <row r="1227" spans="1:1" s="138" customFormat="1" x14ac:dyDescent="0.25">
      <c r="A1227" s="139"/>
    </row>
    <row r="1228" spans="1:1" s="138" customFormat="1" x14ac:dyDescent="0.25">
      <c r="A1228" s="139"/>
    </row>
    <row r="1229" spans="1:1" s="138" customFormat="1" x14ac:dyDescent="0.25">
      <c r="A1229" s="139"/>
    </row>
    <row r="1230" spans="1:1" s="138" customFormat="1" x14ac:dyDescent="0.25">
      <c r="A1230" s="139"/>
    </row>
    <row r="1231" spans="1:1" s="138" customFormat="1" x14ac:dyDescent="0.25">
      <c r="A1231" s="139"/>
    </row>
    <row r="1232" spans="1:1" s="138" customFormat="1" x14ac:dyDescent="0.25">
      <c r="A1232" s="139"/>
    </row>
    <row r="1233" spans="1:1" s="138" customFormat="1" x14ac:dyDescent="0.25">
      <c r="A1233" s="139"/>
    </row>
    <row r="1234" spans="1:1" s="138" customFormat="1" x14ac:dyDescent="0.25">
      <c r="A1234" s="139"/>
    </row>
    <row r="1235" spans="1:1" s="138" customFormat="1" x14ac:dyDescent="0.25">
      <c r="A1235" s="139"/>
    </row>
    <row r="1236" spans="1:1" s="138" customFormat="1" x14ac:dyDescent="0.25">
      <c r="A1236" s="139"/>
    </row>
    <row r="1237" spans="1:1" s="138" customFormat="1" x14ac:dyDescent="0.25">
      <c r="A1237" s="139"/>
    </row>
    <row r="1238" spans="1:1" s="138" customFormat="1" x14ac:dyDescent="0.25">
      <c r="A1238" s="139"/>
    </row>
    <row r="1239" spans="1:1" s="138" customFormat="1" x14ac:dyDescent="0.25">
      <c r="A1239" s="139"/>
    </row>
    <row r="1240" spans="1:1" s="138" customFormat="1" x14ac:dyDescent="0.25">
      <c r="A1240" s="139"/>
    </row>
    <row r="1241" spans="1:1" s="138" customFormat="1" x14ac:dyDescent="0.25">
      <c r="A1241" s="139"/>
    </row>
    <row r="1242" spans="1:1" s="138" customFormat="1" x14ac:dyDescent="0.25">
      <c r="A1242" s="139"/>
    </row>
    <row r="1243" spans="1:1" s="138" customFormat="1" x14ac:dyDescent="0.25">
      <c r="A1243" s="139"/>
    </row>
    <row r="1244" spans="1:1" s="138" customFormat="1" x14ac:dyDescent="0.25">
      <c r="A1244" s="139"/>
    </row>
    <row r="1245" spans="1:1" s="138" customFormat="1" x14ac:dyDescent="0.25">
      <c r="A1245" s="139"/>
    </row>
    <row r="1246" spans="1:1" s="138" customFormat="1" x14ac:dyDescent="0.25">
      <c r="A1246" s="139"/>
    </row>
    <row r="1247" spans="1:1" s="138" customFormat="1" x14ac:dyDescent="0.25">
      <c r="A1247" s="139"/>
    </row>
    <row r="1248" spans="1:1" s="138" customFormat="1" x14ac:dyDescent="0.25">
      <c r="A1248" s="139"/>
    </row>
    <row r="1249" spans="1:1" s="138" customFormat="1" x14ac:dyDescent="0.25">
      <c r="A1249" s="139"/>
    </row>
    <row r="1250" spans="1:1" s="138" customFormat="1" x14ac:dyDescent="0.25">
      <c r="A1250" s="139"/>
    </row>
    <row r="1251" spans="1:1" s="138" customFormat="1" x14ac:dyDescent="0.25">
      <c r="A1251" s="139"/>
    </row>
    <row r="1252" spans="1:1" s="138" customFormat="1" x14ac:dyDescent="0.25">
      <c r="A1252" s="139"/>
    </row>
    <row r="1253" spans="1:1" s="138" customFormat="1" x14ac:dyDescent="0.25">
      <c r="A1253" s="139"/>
    </row>
    <row r="1254" spans="1:1" s="138" customFormat="1" x14ac:dyDescent="0.25">
      <c r="A1254" s="139"/>
    </row>
    <row r="1255" spans="1:1" s="138" customFormat="1" x14ac:dyDescent="0.25">
      <c r="A1255" s="139"/>
    </row>
    <row r="1256" spans="1:1" s="138" customFormat="1" x14ac:dyDescent="0.25">
      <c r="A1256" s="139"/>
    </row>
    <row r="1257" spans="1:1" s="138" customFormat="1" x14ac:dyDescent="0.25">
      <c r="A1257" s="139"/>
    </row>
    <row r="1258" spans="1:1" s="138" customFormat="1" x14ac:dyDescent="0.25">
      <c r="A1258" s="139"/>
    </row>
    <row r="1259" spans="1:1" s="138" customFormat="1" x14ac:dyDescent="0.25">
      <c r="A1259" s="139"/>
    </row>
    <row r="1260" spans="1:1" s="138" customFormat="1" x14ac:dyDescent="0.25">
      <c r="A1260" s="139"/>
    </row>
    <row r="1261" spans="1:1" s="138" customFormat="1" x14ac:dyDescent="0.25">
      <c r="A1261" s="139"/>
    </row>
    <row r="1262" spans="1:1" s="138" customFormat="1" x14ac:dyDescent="0.25">
      <c r="A1262" s="139"/>
    </row>
    <row r="1263" spans="1:1" s="138" customFormat="1" x14ac:dyDescent="0.25">
      <c r="A1263" s="139"/>
    </row>
    <row r="1264" spans="1:1" s="138" customFormat="1" x14ac:dyDescent="0.25">
      <c r="A1264" s="139"/>
    </row>
    <row r="1265" spans="1:1" s="138" customFormat="1" x14ac:dyDescent="0.25">
      <c r="A1265" s="139"/>
    </row>
    <row r="1266" spans="1:1" s="138" customFormat="1" x14ac:dyDescent="0.25">
      <c r="A1266" s="139"/>
    </row>
    <row r="1267" spans="1:1" s="138" customFormat="1" x14ac:dyDescent="0.25">
      <c r="A1267" s="139"/>
    </row>
    <row r="1268" spans="1:1" s="138" customFormat="1" x14ac:dyDescent="0.25">
      <c r="A1268" s="139"/>
    </row>
    <row r="1269" spans="1:1" s="138" customFormat="1" x14ac:dyDescent="0.25">
      <c r="A1269" s="139"/>
    </row>
    <row r="1270" spans="1:1" s="138" customFormat="1" x14ac:dyDescent="0.25">
      <c r="A1270" s="139"/>
    </row>
    <row r="1271" spans="1:1" s="138" customFormat="1" x14ac:dyDescent="0.25">
      <c r="A1271" s="139"/>
    </row>
    <row r="1272" spans="1:1" s="138" customFormat="1" x14ac:dyDescent="0.25">
      <c r="A1272" s="139"/>
    </row>
    <row r="1273" spans="1:1" s="138" customFormat="1" x14ac:dyDescent="0.25">
      <c r="A1273" s="139"/>
    </row>
    <row r="1274" spans="1:1" s="138" customFormat="1" x14ac:dyDescent="0.25">
      <c r="A1274" s="139"/>
    </row>
    <row r="1275" spans="1:1" s="138" customFormat="1" x14ac:dyDescent="0.25">
      <c r="A1275" s="139"/>
    </row>
    <row r="1276" spans="1:1" s="138" customFormat="1" x14ac:dyDescent="0.25">
      <c r="A1276" s="139"/>
    </row>
    <row r="1277" spans="1:1" s="138" customFormat="1" x14ac:dyDescent="0.25">
      <c r="A1277" s="139"/>
    </row>
    <row r="1278" spans="1:1" s="138" customFormat="1" x14ac:dyDescent="0.25">
      <c r="A1278" s="139"/>
    </row>
    <row r="1279" spans="1:1" s="138" customFormat="1" x14ac:dyDescent="0.25">
      <c r="A1279" s="139"/>
    </row>
    <row r="1280" spans="1:1" s="138" customFormat="1" x14ac:dyDescent="0.25">
      <c r="A1280" s="139"/>
    </row>
    <row r="1281" spans="1:1" s="138" customFormat="1" x14ac:dyDescent="0.25">
      <c r="A1281" s="139"/>
    </row>
    <row r="1282" spans="1:1" s="138" customFormat="1" x14ac:dyDescent="0.25">
      <c r="A1282" s="139"/>
    </row>
    <row r="1283" spans="1:1" s="138" customFormat="1" x14ac:dyDescent="0.25">
      <c r="A1283" s="139"/>
    </row>
    <row r="1284" spans="1:1" s="138" customFormat="1" x14ac:dyDescent="0.25">
      <c r="A1284" s="139"/>
    </row>
    <row r="1285" spans="1:1" s="138" customFormat="1" x14ac:dyDescent="0.25">
      <c r="A1285" s="139"/>
    </row>
    <row r="1286" spans="1:1" s="138" customFormat="1" x14ac:dyDescent="0.25">
      <c r="A1286" s="139"/>
    </row>
    <row r="1287" spans="1:1" s="138" customFormat="1" x14ac:dyDescent="0.25">
      <c r="A1287" s="139"/>
    </row>
    <row r="1288" spans="1:1" s="138" customFormat="1" x14ac:dyDescent="0.25">
      <c r="A1288" s="139"/>
    </row>
    <row r="1289" spans="1:1" s="138" customFormat="1" x14ac:dyDescent="0.25">
      <c r="A1289" s="139"/>
    </row>
    <row r="1290" spans="1:1" s="138" customFormat="1" x14ac:dyDescent="0.25">
      <c r="A1290" s="139"/>
    </row>
    <row r="1291" spans="1:1" s="138" customFormat="1" x14ac:dyDescent="0.25">
      <c r="A1291" s="139"/>
    </row>
    <row r="1292" spans="1:1" s="138" customFormat="1" x14ac:dyDescent="0.25">
      <c r="A1292" s="139"/>
    </row>
    <row r="1293" spans="1:1" s="138" customFormat="1" x14ac:dyDescent="0.25">
      <c r="A1293" s="139"/>
    </row>
    <row r="1294" spans="1:1" s="138" customFormat="1" x14ac:dyDescent="0.25">
      <c r="A1294" s="139"/>
    </row>
    <row r="1295" spans="1:1" s="138" customFormat="1" x14ac:dyDescent="0.25">
      <c r="A1295" s="139"/>
    </row>
    <row r="1296" spans="1:1" s="138" customFormat="1" x14ac:dyDescent="0.25">
      <c r="A1296" s="139"/>
    </row>
    <row r="1297" spans="1:1" s="138" customFormat="1" x14ac:dyDescent="0.25">
      <c r="A1297" s="139"/>
    </row>
    <row r="1298" spans="1:1" s="138" customFormat="1" x14ac:dyDescent="0.25">
      <c r="A1298" s="139"/>
    </row>
    <row r="1299" spans="1:1" s="138" customFormat="1" x14ac:dyDescent="0.25">
      <c r="A1299" s="139"/>
    </row>
    <row r="1300" spans="1:1" s="138" customFormat="1" x14ac:dyDescent="0.25">
      <c r="A1300" s="139"/>
    </row>
    <row r="1301" spans="1:1" s="138" customFormat="1" x14ac:dyDescent="0.25">
      <c r="A1301" s="139"/>
    </row>
    <row r="1302" spans="1:1" s="138" customFormat="1" x14ac:dyDescent="0.25">
      <c r="A1302" s="139"/>
    </row>
    <row r="1303" spans="1:1" s="138" customFormat="1" x14ac:dyDescent="0.25">
      <c r="A1303" s="139"/>
    </row>
    <row r="1304" spans="1:1" s="138" customFormat="1" x14ac:dyDescent="0.25">
      <c r="A1304" s="139"/>
    </row>
    <row r="1305" spans="1:1" s="138" customFormat="1" x14ac:dyDescent="0.25">
      <c r="A1305" s="139"/>
    </row>
    <row r="1306" spans="1:1" s="138" customFormat="1" x14ac:dyDescent="0.25">
      <c r="A1306" s="139"/>
    </row>
    <row r="1307" spans="1:1" s="138" customFormat="1" x14ac:dyDescent="0.25">
      <c r="A1307" s="139"/>
    </row>
    <row r="1308" spans="1:1" s="138" customFormat="1" x14ac:dyDescent="0.25">
      <c r="A1308" s="139"/>
    </row>
    <row r="1309" spans="1:1" s="138" customFormat="1" x14ac:dyDescent="0.25">
      <c r="A1309" s="139"/>
    </row>
    <row r="1310" spans="1:1" s="138" customFormat="1" x14ac:dyDescent="0.25">
      <c r="A1310" s="139"/>
    </row>
    <row r="1311" spans="1:1" s="138" customFormat="1" x14ac:dyDescent="0.25">
      <c r="A1311" s="139"/>
    </row>
    <row r="1312" spans="1:1" s="138" customFormat="1" x14ac:dyDescent="0.25">
      <c r="A1312" s="139"/>
    </row>
    <row r="1313" spans="1:1" s="138" customFormat="1" x14ac:dyDescent="0.25">
      <c r="A1313" s="139"/>
    </row>
    <row r="1314" spans="1:1" s="138" customFormat="1" x14ac:dyDescent="0.25">
      <c r="A1314" s="139"/>
    </row>
    <row r="1315" spans="1:1" s="138" customFormat="1" x14ac:dyDescent="0.25">
      <c r="A1315" s="139"/>
    </row>
    <row r="1316" spans="1:1" s="138" customFormat="1" x14ac:dyDescent="0.25">
      <c r="A1316" s="139"/>
    </row>
    <row r="1317" spans="1:1" s="138" customFormat="1" x14ac:dyDescent="0.25">
      <c r="A1317" s="139"/>
    </row>
    <row r="1318" spans="1:1" s="138" customFormat="1" x14ac:dyDescent="0.25">
      <c r="A1318" s="139"/>
    </row>
    <row r="1319" spans="1:1" s="138" customFormat="1" x14ac:dyDescent="0.25">
      <c r="A1319" s="139"/>
    </row>
    <row r="1320" spans="1:1" s="138" customFormat="1" x14ac:dyDescent="0.25">
      <c r="A1320" s="139"/>
    </row>
    <row r="1321" spans="1:1" s="138" customFormat="1" x14ac:dyDescent="0.25">
      <c r="A1321" s="139"/>
    </row>
    <row r="1322" spans="1:1" s="138" customFormat="1" x14ac:dyDescent="0.25">
      <c r="A1322" s="139"/>
    </row>
    <row r="1323" spans="1:1" s="138" customFormat="1" x14ac:dyDescent="0.25">
      <c r="A1323" s="139"/>
    </row>
    <row r="1324" spans="1:1" s="138" customFormat="1" x14ac:dyDescent="0.25">
      <c r="A1324" s="139"/>
    </row>
    <row r="1325" spans="1:1" s="138" customFormat="1" x14ac:dyDescent="0.25">
      <c r="A1325" s="139"/>
    </row>
    <row r="1326" spans="1:1" s="138" customFormat="1" x14ac:dyDescent="0.25">
      <c r="A1326" s="139"/>
    </row>
    <row r="1327" spans="1:1" s="138" customFormat="1" x14ac:dyDescent="0.25">
      <c r="A1327" s="139"/>
    </row>
    <row r="1328" spans="1:1" s="138" customFormat="1" x14ac:dyDescent="0.25">
      <c r="A1328" s="139"/>
    </row>
    <row r="1329" spans="1:1" s="138" customFormat="1" x14ac:dyDescent="0.25">
      <c r="A1329" s="139"/>
    </row>
    <row r="1330" spans="1:1" s="138" customFormat="1" x14ac:dyDescent="0.25">
      <c r="A1330" s="139"/>
    </row>
    <row r="1331" spans="1:1" s="138" customFormat="1" x14ac:dyDescent="0.25">
      <c r="A1331" s="139"/>
    </row>
    <row r="1332" spans="1:1" s="138" customFormat="1" x14ac:dyDescent="0.25">
      <c r="A1332" s="139"/>
    </row>
    <row r="1333" spans="1:1" s="138" customFormat="1" x14ac:dyDescent="0.25">
      <c r="A1333" s="139"/>
    </row>
    <row r="1334" spans="1:1" s="138" customFormat="1" x14ac:dyDescent="0.25">
      <c r="A1334" s="139"/>
    </row>
    <row r="1335" spans="1:1" s="138" customFormat="1" x14ac:dyDescent="0.25">
      <c r="A1335" s="139"/>
    </row>
    <row r="1336" spans="1:1" s="138" customFormat="1" x14ac:dyDescent="0.25">
      <c r="A1336" s="139"/>
    </row>
    <row r="1337" spans="1:1" s="138" customFormat="1" x14ac:dyDescent="0.25">
      <c r="A1337" s="139"/>
    </row>
    <row r="1338" spans="1:1" s="138" customFormat="1" x14ac:dyDescent="0.25">
      <c r="A1338" s="139"/>
    </row>
    <row r="1339" spans="1:1" s="138" customFormat="1" x14ac:dyDescent="0.25">
      <c r="A1339" s="139"/>
    </row>
    <row r="1340" spans="1:1" s="138" customFormat="1" x14ac:dyDescent="0.25">
      <c r="A1340" s="139"/>
    </row>
    <row r="1341" spans="1:1" s="138" customFormat="1" x14ac:dyDescent="0.25">
      <c r="A1341" s="139"/>
    </row>
    <row r="1342" spans="1:1" s="138" customFormat="1" x14ac:dyDescent="0.25">
      <c r="A1342" s="139"/>
    </row>
    <row r="1343" spans="1:1" s="138" customFormat="1" x14ac:dyDescent="0.25">
      <c r="A1343" s="139"/>
    </row>
    <row r="1344" spans="1:1" s="138" customFormat="1" x14ac:dyDescent="0.25">
      <c r="A1344" s="139"/>
    </row>
    <row r="1345" spans="1:1" s="138" customFormat="1" x14ac:dyDescent="0.25">
      <c r="A1345" s="139"/>
    </row>
    <row r="1346" spans="1:1" s="138" customFormat="1" x14ac:dyDescent="0.25">
      <c r="A1346" s="139"/>
    </row>
    <row r="1347" spans="1:1" s="138" customFormat="1" x14ac:dyDescent="0.25">
      <c r="A1347" s="139"/>
    </row>
    <row r="1348" spans="1:1" s="138" customFormat="1" x14ac:dyDescent="0.25">
      <c r="A1348" s="139"/>
    </row>
    <row r="1349" spans="1:1" s="138" customFormat="1" x14ac:dyDescent="0.25">
      <c r="A1349" s="139"/>
    </row>
    <row r="1350" spans="1:1" s="138" customFormat="1" x14ac:dyDescent="0.25">
      <c r="A1350" s="139"/>
    </row>
    <row r="1351" spans="1:1" s="138" customFormat="1" x14ac:dyDescent="0.25">
      <c r="A1351" s="139"/>
    </row>
    <row r="1352" spans="1:1" s="138" customFormat="1" x14ac:dyDescent="0.25">
      <c r="A1352" s="139"/>
    </row>
    <row r="1353" spans="1:1" s="138" customFormat="1" x14ac:dyDescent="0.25">
      <c r="A1353" s="139"/>
    </row>
    <row r="1354" spans="1:1" s="138" customFormat="1" x14ac:dyDescent="0.25">
      <c r="A1354" s="139"/>
    </row>
    <row r="1355" spans="1:1" s="138" customFormat="1" x14ac:dyDescent="0.25">
      <c r="A1355" s="139"/>
    </row>
    <row r="1356" spans="1:1" s="138" customFormat="1" x14ac:dyDescent="0.25">
      <c r="A1356" s="139"/>
    </row>
    <row r="1357" spans="1:1" s="138" customFormat="1" x14ac:dyDescent="0.25">
      <c r="A1357" s="139"/>
    </row>
    <row r="1358" spans="1:1" s="138" customFormat="1" x14ac:dyDescent="0.25">
      <c r="A1358" s="139"/>
    </row>
    <row r="1359" spans="1:1" s="138" customFormat="1" x14ac:dyDescent="0.25">
      <c r="A1359" s="139"/>
    </row>
    <row r="1360" spans="1:1" s="138" customFormat="1" x14ac:dyDescent="0.25">
      <c r="A1360" s="139"/>
    </row>
    <row r="1361" spans="1:1" s="138" customFormat="1" x14ac:dyDescent="0.25">
      <c r="A1361" s="139"/>
    </row>
    <row r="1362" spans="1:1" s="138" customFormat="1" x14ac:dyDescent="0.25">
      <c r="A1362" s="139"/>
    </row>
    <row r="1363" spans="1:1" s="138" customFormat="1" x14ac:dyDescent="0.25">
      <c r="A1363" s="139"/>
    </row>
    <row r="1364" spans="1:1" s="138" customFormat="1" x14ac:dyDescent="0.25">
      <c r="A1364" s="139"/>
    </row>
    <row r="1365" spans="1:1" s="138" customFormat="1" x14ac:dyDescent="0.25">
      <c r="A1365" s="139"/>
    </row>
    <row r="1366" spans="1:1" s="138" customFormat="1" x14ac:dyDescent="0.25">
      <c r="A1366" s="139"/>
    </row>
    <row r="1367" spans="1:1" s="138" customFormat="1" x14ac:dyDescent="0.25">
      <c r="A1367" s="139"/>
    </row>
    <row r="1368" spans="1:1" s="138" customFormat="1" x14ac:dyDescent="0.25">
      <c r="A1368" s="139"/>
    </row>
    <row r="1369" spans="1:1" s="138" customFormat="1" x14ac:dyDescent="0.25">
      <c r="A1369" s="139"/>
    </row>
    <row r="1370" spans="1:1" s="138" customFormat="1" x14ac:dyDescent="0.25">
      <c r="A1370" s="139"/>
    </row>
    <row r="1371" spans="1:1" s="138" customFormat="1" x14ac:dyDescent="0.25">
      <c r="A1371" s="139"/>
    </row>
    <row r="1372" spans="1:1" s="138" customFormat="1" x14ac:dyDescent="0.25">
      <c r="A1372" s="139"/>
    </row>
    <row r="1373" spans="1:1" s="138" customFormat="1" x14ac:dyDescent="0.25">
      <c r="A1373" s="139"/>
    </row>
    <row r="1374" spans="1:1" s="138" customFormat="1" x14ac:dyDescent="0.25">
      <c r="A1374" s="139"/>
    </row>
    <row r="1375" spans="1:1" s="138" customFormat="1" x14ac:dyDescent="0.25">
      <c r="A1375" s="139"/>
    </row>
    <row r="1376" spans="1:1" s="138" customFormat="1" x14ac:dyDescent="0.25">
      <c r="A1376" s="139"/>
    </row>
    <row r="1377" spans="1:1" s="138" customFormat="1" x14ac:dyDescent="0.25">
      <c r="A1377" s="139"/>
    </row>
    <row r="1378" spans="1:1" s="138" customFormat="1" x14ac:dyDescent="0.25">
      <c r="A1378" s="139"/>
    </row>
    <row r="1379" spans="1:1" s="138" customFormat="1" x14ac:dyDescent="0.25">
      <c r="A1379" s="139"/>
    </row>
    <row r="1380" spans="1:1" s="138" customFormat="1" x14ac:dyDescent="0.25">
      <c r="A1380" s="139"/>
    </row>
    <row r="1381" spans="1:1" s="138" customFormat="1" x14ac:dyDescent="0.25">
      <c r="A1381" s="139"/>
    </row>
    <row r="1382" spans="1:1" s="138" customFormat="1" x14ac:dyDescent="0.25">
      <c r="A1382" s="139"/>
    </row>
    <row r="1383" spans="1:1" s="138" customFormat="1" x14ac:dyDescent="0.25">
      <c r="A1383" s="139"/>
    </row>
    <row r="1384" spans="1:1" s="138" customFormat="1" x14ac:dyDescent="0.25">
      <c r="A1384" s="139"/>
    </row>
    <row r="1385" spans="1:1" s="138" customFormat="1" x14ac:dyDescent="0.25">
      <c r="A1385" s="139"/>
    </row>
    <row r="1386" spans="1:1" s="138" customFormat="1" x14ac:dyDescent="0.25">
      <c r="A1386" s="139"/>
    </row>
    <row r="1387" spans="1:1" s="138" customFormat="1" x14ac:dyDescent="0.25">
      <c r="A1387" s="139"/>
    </row>
    <row r="1388" spans="1:1" s="138" customFormat="1" x14ac:dyDescent="0.25">
      <c r="A1388" s="139"/>
    </row>
    <row r="1389" spans="1:1" s="138" customFormat="1" x14ac:dyDescent="0.25">
      <c r="A1389" s="139"/>
    </row>
    <row r="1390" spans="1:1" s="138" customFormat="1" x14ac:dyDescent="0.25">
      <c r="A1390" s="139"/>
    </row>
    <row r="1391" spans="1:1" s="138" customFormat="1" x14ac:dyDescent="0.25">
      <c r="A1391" s="139"/>
    </row>
    <row r="1392" spans="1:1" s="138" customFormat="1" x14ac:dyDescent="0.25">
      <c r="A1392" s="139"/>
    </row>
    <row r="1393" spans="1:1" s="138" customFormat="1" x14ac:dyDescent="0.25">
      <c r="A1393" s="139"/>
    </row>
    <row r="1394" spans="1:1" s="138" customFormat="1" x14ac:dyDescent="0.25">
      <c r="A1394" s="139"/>
    </row>
    <row r="1395" spans="1:1" s="138" customFormat="1" x14ac:dyDescent="0.25">
      <c r="A1395" s="139"/>
    </row>
    <row r="1396" spans="1:1" s="138" customFormat="1" x14ac:dyDescent="0.25">
      <c r="A1396" s="139"/>
    </row>
    <row r="1397" spans="1:1" s="138" customFormat="1" x14ac:dyDescent="0.25">
      <c r="A1397" s="139"/>
    </row>
    <row r="1398" spans="1:1" s="138" customFormat="1" x14ac:dyDescent="0.25">
      <c r="A1398" s="139"/>
    </row>
    <row r="1399" spans="1:1" s="138" customFormat="1" x14ac:dyDescent="0.25">
      <c r="A1399" s="139"/>
    </row>
    <row r="1400" spans="1:1" s="138" customFormat="1" x14ac:dyDescent="0.25">
      <c r="A1400" s="139"/>
    </row>
    <row r="1401" spans="1:1" s="138" customFormat="1" x14ac:dyDescent="0.25">
      <c r="A1401" s="139"/>
    </row>
    <row r="1402" spans="1:1" s="138" customFormat="1" x14ac:dyDescent="0.25">
      <c r="A1402" s="139"/>
    </row>
    <row r="1403" spans="1:1" s="138" customFormat="1" x14ac:dyDescent="0.25">
      <c r="A1403" s="139"/>
    </row>
    <row r="1404" spans="1:1" s="138" customFormat="1" x14ac:dyDescent="0.25">
      <c r="A1404" s="139"/>
    </row>
    <row r="1405" spans="1:1" s="138" customFormat="1" x14ac:dyDescent="0.25">
      <c r="A1405" s="139"/>
    </row>
    <row r="1406" spans="1:1" s="138" customFormat="1" x14ac:dyDescent="0.25">
      <c r="A1406" s="139"/>
    </row>
    <row r="1407" spans="1:1" s="138" customFormat="1" x14ac:dyDescent="0.25">
      <c r="A1407" s="139"/>
    </row>
    <row r="1408" spans="1:1" s="138" customFormat="1" x14ac:dyDescent="0.25">
      <c r="A1408" s="139"/>
    </row>
    <row r="1409" spans="1:1" s="138" customFormat="1" x14ac:dyDescent="0.25">
      <c r="A1409" s="139"/>
    </row>
    <row r="1410" spans="1:1" s="138" customFormat="1" x14ac:dyDescent="0.25">
      <c r="A1410" s="139"/>
    </row>
    <row r="1411" spans="1:1" s="138" customFormat="1" x14ac:dyDescent="0.25">
      <c r="A1411" s="139"/>
    </row>
    <row r="1412" spans="1:1" s="138" customFormat="1" x14ac:dyDescent="0.25">
      <c r="A1412" s="139"/>
    </row>
    <row r="1413" spans="1:1" s="138" customFormat="1" x14ac:dyDescent="0.25">
      <c r="A1413" s="139"/>
    </row>
    <row r="1414" spans="1:1" s="138" customFormat="1" x14ac:dyDescent="0.25">
      <c r="A1414" s="139"/>
    </row>
    <row r="1415" spans="1:1" s="138" customFormat="1" x14ac:dyDescent="0.25">
      <c r="A1415" s="139"/>
    </row>
    <row r="1416" spans="1:1" s="138" customFormat="1" x14ac:dyDescent="0.25">
      <c r="A1416" s="139"/>
    </row>
    <row r="1417" spans="1:1" s="138" customFormat="1" x14ac:dyDescent="0.25">
      <c r="A1417" s="139"/>
    </row>
    <row r="1418" spans="1:1" s="138" customFormat="1" x14ac:dyDescent="0.25">
      <c r="A1418" s="139"/>
    </row>
    <row r="1419" spans="1:1" s="138" customFormat="1" x14ac:dyDescent="0.25">
      <c r="A1419" s="139"/>
    </row>
    <row r="1420" spans="1:1" s="138" customFormat="1" x14ac:dyDescent="0.25">
      <c r="A1420" s="139"/>
    </row>
    <row r="1421" spans="1:1" s="138" customFormat="1" x14ac:dyDescent="0.25">
      <c r="A1421" s="139"/>
    </row>
    <row r="1422" spans="1:1" s="138" customFormat="1" x14ac:dyDescent="0.25">
      <c r="A1422" s="139"/>
    </row>
    <row r="1423" spans="1:1" s="138" customFormat="1" x14ac:dyDescent="0.25">
      <c r="A1423" s="139"/>
    </row>
    <row r="1424" spans="1:1" s="138" customFormat="1" x14ac:dyDescent="0.25">
      <c r="A1424" s="139"/>
    </row>
    <row r="1425" spans="1:1" s="138" customFormat="1" x14ac:dyDescent="0.25">
      <c r="A1425" s="139"/>
    </row>
    <row r="1426" spans="1:1" s="138" customFormat="1" x14ac:dyDescent="0.25">
      <c r="A1426" s="139"/>
    </row>
    <row r="1427" spans="1:1" s="138" customFormat="1" x14ac:dyDescent="0.25">
      <c r="A1427" s="139"/>
    </row>
    <row r="1428" spans="1:1" s="138" customFormat="1" x14ac:dyDescent="0.25">
      <c r="A1428" s="139"/>
    </row>
    <row r="1429" spans="1:1" s="138" customFormat="1" x14ac:dyDescent="0.25">
      <c r="A1429" s="139"/>
    </row>
    <row r="1430" spans="1:1" s="138" customFormat="1" x14ac:dyDescent="0.25">
      <c r="A1430" s="139"/>
    </row>
    <row r="1431" spans="1:1" s="138" customFormat="1" x14ac:dyDescent="0.25">
      <c r="A1431" s="139"/>
    </row>
    <row r="1432" spans="1:1" s="138" customFormat="1" x14ac:dyDescent="0.25">
      <c r="A1432" s="139"/>
    </row>
    <row r="1433" spans="1:1" s="138" customFormat="1" x14ac:dyDescent="0.25">
      <c r="A1433" s="139"/>
    </row>
    <row r="1434" spans="1:1" s="138" customFormat="1" x14ac:dyDescent="0.25">
      <c r="A1434" s="139"/>
    </row>
    <row r="1435" spans="1:1" s="138" customFormat="1" x14ac:dyDescent="0.25">
      <c r="A1435" s="139"/>
    </row>
    <row r="1436" spans="1:1" s="138" customFormat="1" x14ac:dyDescent="0.25">
      <c r="A1436" s="139"/>
    </row>
    <row r="1437" spans="1:1" s="138" customFormat="1" x14ac:dyDescent="0.25">
      <c r="A1437" s="139"/>
    </row>
    <row r="1438" spans="1:1" s="138" customFormat="1" x14ac:dyDescent="0.25">
      <c r="A1438" s="139"/>
    </row>
    <row r="1439" spans="1:1" s="138" customFormat="1" x14ac:dyDescent="0.25">
      <c r="A1439" s="139"/>
    </row>
    <row r="1440" spans="1:1" s="138" customFormat="1" x14ac:dyDescent="0.25">
      <c r="A1440" s="139"/>
    </row>
    <row r="1441" spans="1:1" s="138" customFormat="1" x14ac:dyDescent="0.25">
      <c r="A1441" s="139"/>
    </row>
    <row r="1442" spans="1:1" s="138" customFormat="1" x14ac:dyDescent="0.25">
      <c r="A1442" s="139"/>
    </row>
    <row r="1443" spans="1:1" s="138" customFormat="1" x14ac:dyDescent="0.25">
      <c r="A1443" s="139"/>
    </row>
    <row r="1444" spans="1:1" s="138" customFormat="1" x14ac:dyDescent="0.25">
      <c r="A1444" s="139"/>
    </row>
    <row r="1445" spans="1:1" s="138" customFormat="1" x14ac:dyDescent="0.25">
      <c r="A1445" s="139"/>
    </row>
    <row r="1446" spans="1:1" s="138" customFormat="1" x14ac:dyDescent="0.25">
      <c r="A1446" s="139"/>
    </row>
    <row r="1447" spans="1:1" s="138" customFormat="1" x14ac:dyDescent="0.25">
      <c r="A1447" s="139"/>
    </row>
    <row r="1448" spans="1:1" s="138" customFormat="1" x14ac:dyDescent="0.25">
      <c r="A1448" s="139"/>
    </row>
    <row r="1449" spans="1:1" s="138" customFormat="1" x14ac:dyDescent="0.25">
      <c r="A1449" s="139"/>
    </row>
    <row r="1450" spans="1:1" s="138" customFormat="1" x14ac:dyDescent="0.25">
      <c r="A1450" s="139"/>
    </row>
    <row r="1451" spans="1:1" s="138" customFormat="1" x14ac:dyDescent="0.25">
      <c r="A1451" s="139"/>
    </row>
    <row r="1452" spans="1:1" s="138" customFormat="1" x14ac:dyDescent="0.25">
      <c r="A1452" s="139"/>
    </row>
    <row r="1453" spans="1:1" s="138" customFormat="1" x14ac:dyDescent="0.25">
      <c r="A1453" s="139"/>
    </row>
    <row r="1454" spans="1:1" s="138" customFormat="1" x14ac:dyDescent="0.25">
      <c r="A1454" s="139"/>
    </row>
    <row r="1455" spans="1:1" s="138" customFormat="1" x14ac:dyDescent="0.25">
      <c r="A1455" s="139"/>
    </row>
    <row r="1456" spans="1:1" s="138" customFormat="1" x14ac:dyDescent="0.25">
      <c r="A1456" s="139"/>
    </row>
    <row r="1457" spans="1:1" s="138" customFormat="1" x14ac:dyDescent="0.25">
      <c r="A1457" s="139"/>
    </row>
    <row r="1458" spans="1:1" s="138" customFormat="1" x14ac:dyDescent="0.25">
      <c r="A1458" s="139"/>
    </row>
    <row r="1459" spans="1:1" s="138" customFormat="1" x14ac:dyDescent="0.25">
      <c r="A1459" s="139"/>
    </row>
    <row r="1460" spans="1:1" s="138" customFormat="1" x14ac:dyDescent="0.25">
      <c r="A1460" s="139"/>
    </row>
    <row r="1461" spans="1:1" s="138" customFormat="1" x14ac:dyDescent="0.25">
      <c r="A1461" s="139"/>
    </row>
    <row r="1462" spans="1:1" s="138" customFormat="1" x14ac:dyDescent="0.25">
      <c r="A1462" s="139"/>
    </row>
    <row r="1463" spans="1:1" s="138" customFormat="1" x14ac:dyDescent="0.25">
      <c r="A1463" s="139"/>
    </row>
    <row r="1464" spans="1:1" s="138" customFormat="1" x14ac:dyDescent="0.25">
      <c r="A1464" s="139"/>
    </row>
    <row r="1465" spans="1:1" s="138" customFormat="1" x14ac:dyDescent="0.25">
      <c r="A1465" s="139"/>
    </row>
    <row r="1466" spans="1:1" s="138" customFormat="1" x14ac:dyDescent="0.25">
      <c r="A1466" s="139"/>
    </row>
    <row r="1467" spans="1:1" s="138" customFormat="1" x14ac:dyDescent="0.25">
      <c r="A1467" s="139"/>
    </row>
    <row r="1468" spans="1:1" s="138" customFormat="1" x14ac:dyDescent="0.25">
      <c r="A1468" s="139"/>
    </row>
    <row r="1469" spans="1:1" s="138" customFormat="1" x14ac:dyDescent="0.25">
      <c r="A1469" s="139"/>
    </row>
    <row r="1470" spans="1:1" s="138" customFormat="1" x14ac:dyDescent="0.25">
      <c r="A1470" s="139"/>
    </row>
    <row r="1471" spans="1:1" s="138" customFormat="1" x14ac:dyDescent="0.25">
      <c r="A1471" s="139"/>
    </row>
    <row r="1472" spans="1:1" s="138" customFormat="1" x14ac:dyDescent="0.25">
      <c r="A1472" s="139"/>
    </row>
    <row r="1473" spans="1:1" s="138" customFormat="1" x14ac:dyDescent="0.25">
      <c r="A1473" s="139"/>
    </row>
    <row r="1474" spans="1:1" s="138" customFormat="1" x14ac:dyDescent="0.25">
      <c r="A1474" s="139"/>
    </row>
    <row r="1475" spans="1:1" s="138" customFormat="1" x14ac:dyDescent="0.25">
      <c r="A1475" s="139"/>
    </row>
    <row r="1476" spans="1:1" s="138" customFormat="1" x14ac:dyDescent="0.25">
      <c r="A1476" s="139"/>
    </row>
    <row r="1477" spans="1:1" s="138" customFormat="1" x14ac:dyDescent="0.25">
      <c r="A1477" s="139"/>
    </row>
    <row r="1478" spans="1:1" s="138" customFormat="1" x14ac:dyDescent="0.25">
      <c r="A1478" s="139"/>
    </row>
    <row r="1479" spans="1:1" s="138" customFormat="1" x14ac:dyDescent="0.25">
      <c r="A1479" s="139"/>
    </row>
    <row r="1480" spans="1:1" s="138" customFormat="1" x14ac:dyDescent="0.25">
      <c r="A1480" s="139"/>
    </row>
    <row r="1481" spans="1:1" s="138" customFormat="1" x14ac:dyDescent="0.25">
      <c r="A1481" s="139"/>
    </row>
    <row r="1482" spans="1:1" s="138" customFormat="1" x14ac:dyDescent="0.25">
      <c r="A1482" s="139"/>
    </row>
    <row r="1483" spans="1:1" s="138" customFormat="1" x14ac:dyDescent="0.25">
      <c r="A1483" s="139"/>
    </row>
    <row r="1484" spans="1:1" s="138" customFormat="1" x14ac:dyDescent="0.25">
      <c r="A1484" s="139"/>
    </row>
    <row r="1485" spans="1:1" s="138" customFormat="1" x14ac:dyDescent="0.25">
      <c r="A1485" s="139"/>
    </row>
    <row r="1486" spans="1:1" s="138" customFormat="1" x14ac:dyDescent="0.25">
      <c r="A1486" s="139"/>
    </row>
    <row r="1487" spans="1:1" s="138" customFormat="1" x14ac:dyDescent="0.25">
      <c r="A1487" s="139"/>
    </row>
    <row r="1488" spans="1:1" s="138" customFormat="1" x14ac:dyDescent="0.25">
      <c r="A1488" s="139"/>
    </row>
    <row r="1489" spans="1:1" s="138" customFormat="1" x14ac:dyDescent="0.25">
      <c r="A1489" s="139"/>
    </row>
    <row r="1490" spans="1:1" s="138" customFormat="1" x14ac:dyDescent="0.25">
      <c r="A1490" s="139"/>
    </row>
    <row r="1491" spans="1:1" s="138" customFormat="1" x14ac:dyDescent="0.25">
      <c r="A1491" s="139"/>
    </row>
    <row r="1492" spans="1:1" s="138" customFormat="1" x14ac:dyDescent="0.25">
      <c r="A1492" s="139"/>
    </row>
    <row r="1493" spans="1:1" s="138" customFormat="1" x14ac:dyDescent="0.25">
      <c r="A1493" s="139"/>
    </row>
    <row r="1494" spans="1:1" s="138" customFormat="1" x14ac:dyDescent="0.25">
      <c r="A1494" s="139"/>
    </row>
    <row r="1495" spans="1:1" s="138" customFormat="1" x14ac:dyDescent="0.25">
      <c r="A1495" s="139"/>
    </row>
    <row r="1496" spans="1:1" s="138" customFormat="1" x14ac:dyDescent="0.25">
      <c r="A1496" s="139"/>
    </row>
    <row r="1497" spans="1:1" s="138" customFormat="1" x14ac:dyDescent="0.25">
      <c r="A1497" s="139"/>
    </row>
    <row r="1498" spans="1:1" s="138" customFormat="1" x14ac:dyDescent="0.25">
      <c r="A1498" s="139"/>
    </row>
    <row r="1499" spans="1:1" s="138" customFormat="1" x14ac:dyDescent="0.25">
      <c r="A1499" s="139"/>
    </row>
    <row r="1500" spans="1:1" s="138" customFormat="1" x14ac:dyDescent="0.25">
      <c r="A1500" s="139"/>
    </row>
    <row r="1501" spans="1:1" s="138" customFormat="1" x14ac:dyDescent="0.25">
      <c r="A1501" s="139"/>
    </row>
    <row r="1502" spans="1:1" s="138" customFormat="1" x14ac:dyDescent="0.25">
      <c r="A1502" s="139"/>
    </row>
    <row r="1503" spans="1:1" s="138" customFormat="1" x14ac:dyDescent="0.25">
      <c r="A1503" s="139"/>
    </row>
    <row r="1504" spans="1:1" s="138" customFormat="1" x14ac:dyDescent="0.25">
      <c r="A1504" s="139"/>
    </row>
    <row r="1505" spans="1:1" s="138" customFormat="1" x14ac:dyDescent="0.25">
      <c r="A1505" s="139"/>
    </row>
    <row r="1506" spans="1:1" s="138" customFormat="1" x14ac:dyDescent="0.25">
      <c r="A1506" s="139"/>
    </row>
    <row r="1507" spans="1:1" s="138" customFormat="1" x14ac:dyDescent="0.25">
      <c r="A1507" s="139"/>
    </row>
    <row r="1508" spans="1:1" s="138" customFormat="1" x14ac:dyDescent="0.25">
      <c r="A1508" s="139"/>
    </row>
    <row r="1509" spans="1:1" s="138" customFormat="1" x14ac:dyDescent="0.25">
      <c r="A1509" s="139"/>
    </row>
    <row r="1510" spans="1:1" s="138" customFormat="1" x14ac:dyDescent="0.25">
      <c r="A1510" s="139"/>
    </row>
    <row r="1511" spans="1:1" s="138" customFormat="1" x14ac:dyDescent="0.25">
      <c r="A1511" s="139"/>
    </row>
    <row r="1512" spans="1:1" s="138" customFormat="1" x14ac:dyDescent="0.25">
      <c r="A1512" s="139"/>
    </row>
    <row r="1513" spans="1:1" s="138" customFormat="1" x14ac:dyDescent="0.25">
      <c r="A1513" s="139"/>
    </row>
    <row r="1514" spans="1:1" s="138" customFormat="1" x14ac:dyDescent="0.25">
      <c r="A1514" s="139"/>
    </row>
    <row r="1515" spans="1:1" s="138" customFormat="1" x14ac:dyDescent="0.25">
      <c r="A1515" s="139"/>
    </row>
    <row r="1516" spans="1:1" s="138" customFormat="1" x14ac:dyDescent="0.25">
      <c r="A1516" s="139"/>
    </row>
    <row r="1517" spans="1:1" s="138" customFormat="1" x14ac:dyDescent="0.25">
      <c r="A1517" s="139"/>
    </row>
    <row r="1518" spans="1:1" s="138" customFormat="1" x14ac:dyDescent="0.25">
      <c r="A1518" s="139"/>
    </row>
    <row r="1519" spans="1:1" s="138" customFormat="1" x14ac:dyDescent="0.25">
      <c r="A1519" s="139"/>
    </row>
    <row r="1520" spans="1:1" s="138" customFormat="1" x14ac:dyDescent="0.25">
      <c r="A1520" s="139"/>
    </row>
    <row r="1521" spans="1:1" s="138" customFormat="1" x14ac:dyDescent="0.25">
      <c r="A1521" s="139"/>
    </row>
    <row r="1522" spans="1:1" s="138" customFormat="1" x14ac:dyDescent="0.25">
      <c r="A1522" s="139"/>
    </row>
    <row r="1523" spans="1:1" s="138" customFormat="1" x14ac:dyDescent="0.25">
      <c r="A1523" s="139"/>
    </row>
    <row r="1524" spans="1:1" s="138" customFormat="1" x14ac:dyDescent="0.25">
      <c r="A1524" s="139"/>
    </row>
    <row r="1525" spans="1:1" s="138" customFormat="1" x14ac:dyDescent="0.25">
      <c r="A1525" s="139"/>
    </row>
    <row r="1526" spans="1:1" s="138" customFormat="1" x14ac:dyDescent="0.25">
      <c r="A1526" s="139"/>
    </row>
    <row r="1527" spans="1:1" s="138" customFormat="1" x14ac:dyDescent="0.25">
      <c r="A1527" s="139"/>
    </row>
    <row r="1528" spans="1:1" s="138" customFormat="1" x14ac:dyDescent="0.25">
      <c r="A1528" s="139"/>
    </row>
    <row r="1529" spans="1:1" s="138" customFormat="1" x14ac:dyDescent="0.25">
      <c r="A1529" s="139"/>
    </row>
    <row r="1530" spans="1:1" s="138" customFormat="1" x14ac:dyDescent="0.25">
      <c r="A1530" s="139"/>
    </row>
    <row r="1531" spans="1:1" s="138" customFormat="1" x14ac:dyDescent="0.25">
      <c r="A1531" s="139"/>
    </row>
    <row r="1532" spans="1:1" s="138" customFormat="1" x14ac:dyDescent="0.25">
      <c r="A1532" s="139"/>
    </row>
    <row r="1533" spans="1:1" s="138" customFormat="1" x14ac:dyDescent="0.25">
      <c r="A1533" s="139"/>
    </row>
    <row r="1534" spans="1:1" s="138" customFormat="1" x14ac:dyDescent="0.25">
      <c r="A1534" s="139"/>
    </row>
    <row r="1535" spans="1:1" s="138" customFormat="1" x14ac:dyDescent="0.25">
      <c r="A1535" s="139"/>
    </row>
    <row r="1536" spans="1:1" s="138" customFormat="1" x14ac:dyDescent="0.25">
      <c r="A1536" s="139"/>
    </row>
    <row r="1537" spans="1:1" s="138" customFormat="1" x14ac:dyDescent="0.25">
      <c r="A1537" s="139"/>
    </row>
    <row r="1538" spans="1:1" s="138" customFormat="1" x14ac:dyDescent="0.25">
      <c r="A1538" s="139"/>
    </row>
    <row r="1539" spans="1:1" s="138" customFormat="1" x14ac:dyDescent="0.25">
      <c r="A1539" s="139"/>
    </row>
    <row r="1540" spans="1:1" s="138" customFormat="1" x14ac:dyDescent="0.25">
      <c r="A1540" s="139"/>
    </row>
    <row r="1541" spans="1:1" s="138" customFormat="1" x14ac:dyDescent="0.25">
      <c r="A1541" s="139"/>
    </row>
    <row r="1542" spans="1:1" s="138" customFormat="1" x14ac:dyDescent="0.25">
      <c r="A1542" s="139"/>
    </row>
    <row r="1543" spans="1:1" s="138" customFormat="1" x14ac:dyDescent="0.25">
      <c r="A1543" s="139"/>
    </row>
    <row r="1544" spans="1:1" s="138" customFormat="1" x14ac:dyDescent="0.25">
      <c r="A1544" s="139"/>
    </row>
    <row r="1545" spans="1:1" s="138" customFormat="1" x14ac:dyDescent="0.25">
      <c r="A1545" s="139"/>
    </row>
    <row r="1546" spans="1:1" s="138" customFormat="1" x14ac:dyDescent="0.25">
      <c r="A1546" s="139"/>
    </row>
    <row r="1547" spans="1:1" s="138" customFormat="1" x14ac:dyDescent="0.25">
      <c r="A1547" s="139"/>
    </row>
    <row r="1548" spans="1:1" s="138" customFormat="1" x14ac:dyDescent="0.25">
      <c r="A1548" s="139"/>
    </row>
    <row r="1549" spans="1:1" s="138" customFormat="1" x14ac:dyDescent="0.25">
      <c r="A1549" s="139"/>
    </row>
    <row r="1550" spans="1:1" s="138" customFormat="1" x14ac:dyDescent="0.25">
      <c r="A1550" s="139"/>
    </row>
    <row r="1551" spans="1:1" s="138" customFormat="1" x14ac:dyDescent="0.25">
      <c r="A1551" s="139"/>
    </row>
    <row r="1552" spans="1:1" s="138" customFormat="1" x14ac:dyDescent="0.25">
      <c r="A1552" s="139"/>
    </row>
    <row r="1553" spans="1:1" s="138" customFormat="1" x14ac:dyDescent="0.25">
      <c r="A1553" s="139"/>
    </row>
    <row r="1554" spans="1:1" s="138" customFormat="1" x14ac:dyDescent="0.25">
      <c r="A1554" s="139"/>
    </row>
    <row r="1555" spans="1:1" s="138" customFormat="1" x14ac:dyDescent="0.25">
      <c r="A1555" s="139"/>
    </row>
    <row r="1556" spans="1:1" s="138" customFormat="1" x14ac:dyDescent="0.25">
      <c r="A1556" s="139"/>
    </row>
    <row r="1557" spans="1:1" s="138" customFormat="1" x14ac:dyDescent="0.25">
      <c r="A1557" s="139"/>
    </row>
    <row r="1558" spans="1:1" s="138" customFormat="1" x14ac:dyDescent="0.25">
      <c r="A1558" s="139"/>
    </row>
    <row r="1559" spans="1:1" s="138" customFormat="1" x14ac:dyDescent="0.25">
      <c r="A1559" s="139"/>
    </row>
    <row r="1560" spans="1:1" s="138" customFormat="1" x14ac:dyDescent="0.25">
      <c r="A1560" s="139"/>
    </row>
    <row r="1561" spans="1:1" s="138" customFormat="1" x14ac:dyDescent="0.25">
      <c r="A1561" s="139"/>
    </row>
    <row r="1562" spans="1:1" s="138" customFormat="1" x14ac:dyDescent="0.25">
      <c r="A1562" s="139"/>
    </row>
    <row r="1563" spans="1:1" s="138" customFormat="1" x14ac:dyDescent="0.25">
      <c r="A1563" s="139"/>
    </row>
    <row r="1564" spans="1:1" s="138" customFormat="1" x14ac:dyDescent="0.25">
      <c r="A1564" s="139"/>
    </row>
    <row r="1565" spans="1:1" s="138" customFormat="1" x14ac:dyDescent="0.25">
      <c r="A1565" s="139"/>
    </row>
    <row r="1566" spans="1:1" s="138" customFormat="1" x14ac:dyDescent="0.25">
      <c r="A1566" s="139"/>
    </row>
    <row r="1567" spans="1:1" s="138" customFormat="1" x14ac:dyDescent="0.25">
      <c r="A1567" s="139"/>
    </row>
    <row r="1568" spans="1:1" s="138" customFormat="1" x14ac:dyDescent="0.25">
      <c r="A1568" s="139"/>
    </row>
    <row r="1569" spans="1:1" s="138" customFormat="1" x14ac:dyDescent="0.25">
      <c r="A1569" s="139"/>
    </row>
    <row r="1570" spans="1:1" s="138" customFormat="1" x14ac:dyDescent="0.25">
      <c r="A1570" s="139"/>
    </row>
    <row r="1571" spans="1:1" s="138" customFormat="1" x14ac:dyDescent="0.25">
      <c r="A1571" s="139"/>
    </row>
    <row r="1572" spans="1:1" s="138" customFormat="1" x14ac:dyDescent="0.25">
      <c r="A1572" s="139"/>
    </row>
    <row r="1573" spans="1:1" s="138" customFormat="1" x14ac:dyDescent="0.25">
      <c r="A1573" s="139"/>
    </row>
    <row r="1574" spans="1:1" s="138" customFormat="1" x14ac:dyDescent="0.25">
      <c r="A1574" s="139"/>
    </row>
    <row r="1575" spans="1:1" s="138" customFormat="1" x14ac:dyDescent="0.25">
      <c r="A1575" s="139"/>
    </row>
    <row r="1576" spans="1:1" s="138" customFormat="1" x14ac:dyDescent="0.25">
      <c r="A1576" s="139"/>
    </row>
    <row r="1577" spans="1:1" s="138" customFormat="1" x14ac:dyDescent="0.25">
      <c r="A1577" s="139"/>
    </row>
    <row r="1578" spans="1:1" s="138" customFormat="1" x14ac:dyDescent="0.25">
      <c r="A1578" s="139"/>
    </row>
    <row r="1579" spans="1:1" s="138" customFormat="1" x14ac:dyDescent="0.25">
      <c r="A1579" s="139"/>
    </row>
    <row r="1580" spans="1:1" s="138" customFormat="1" x14ac:dyDescent="0.25">
      <c r="A1580" s="139"/>
    </row>
    <row r="1581" spans="1:1" s="138" customFormat="1" x14ac:dyDescent="0.25">
      <c r="A1581" s="139"/>
    </row>
    <row r="1582" spans="1:1" s="138" customFormat="1" x14ac:dyDescent="0.25">
      <c r="A1582" s="139"/>
    </row>
    <row r="1583" spans="1:1" s="138" customFormat="1" x14ac:dyDescent="0.25">
      <c r="A1583" s="139"/>
    </row>
    <row r="1584" spans="1:1" s="138" customFormat="1" x14ac:dyDescent="0.25">
      <c r="A1584" s="139"/>
    </row>
    <row r="1585" spans="1:1" s="138" customFormat="1" x14ac:dyDescent="0.25">
      <c r="A1585" s="139"/>
    </row>
    <row r="1586" spans="1:1" s="138" customFormat="1" x14ac:dyDescent="0.25">
      <c r="A1586" s="139"/>
    </row>
    <row r="1587" spans="1:1" s="138" customFormat="1" x14ac:dyDescent="0.25">
      <c r="A1587" s="139"/>
    </row>
    <row r="1588" spans="1:1" s="138" customFormat="1" x14ac:dyDescent="0.25">
      <c r="A1588" s="139"/>
    </row>
    <row r="1589" spans="1:1" s="138" customFormat="1" x14ac:dyDescent="0.25">
      <c r="A1589" s="139"/>
    </row>
    <row r="1590" spans="1:1" s="138" customFormat="1" x14ac:dyDescent="0.25">
      <c r="A1590" s="139"/>
    </row>
    <row r="1591" spans="1:1" s="138" customFormat="1" x14ac:dyDescent="0.25">
      <c r="A1591" s="139"/>
    </row>
    <row r="1592" spans="1:1" s="138" customFormat="1" x14ac:dyDescent="0.25">
      <c r="A1592" s="139"/>
    </row>
    <row r="1593" spans="1:1" s="138" customFormat="1" x14ac:dyDescent="0.25">
      <c r="A1593" s="139"/>
    </row>
    <row r="1594" spans="1:1" s="138" customFormat="1" x14ac:dyDescent="0.25">
      <c r="A1594" s="139"/>
    </row>
    <row r="1595" spans="1:1" s="138" customFormat="1" x14ac:dyDescent="0.25">
      <c r="A1595" s="139"/>
    </row>
    <row r="1596" spans="1:1" s="138" customFormat="1" x14ac:dyDescent="0.25">
      <c r="A1596" s="139"/>
    </row>
    <row r="1597" spans="1:1" s="138" customFormat="1" x14ac:dyDescent="0.25">
      <c r="A1597" s="139"/>
    </row>
    <row r="1598" spans="1:1" s="138" customFormat="1" x14ac:dyDescent="0.25">
      <c r="A1598" s="139"/>
    </row>
    <row r="1599" spans="1:1" s="138" customFormat="1" x14ac:dyDescent="0.25">
      <c r="A1599" s="139"/>
    </row>
    <row r="1600" spans="1:1" s="138" customFormat="1" x14ac:dyDescent="0.25">
      <c r="A1600" s="139"/>
    </row>
    <row r="1601" spans="1:1" s="138" customFormat="1" x14ac:dyDescent="0.25">
      <c r="A1601" s="139"/>
    </row>
    <row r="1602" spans="1:1" s="138" customFormat="1" x14ac:dyDescent="0.25">
      <c r="A1602" s="139"/>
    </row>
    <row r="1603" spans="1:1" s="138" customFormat="1" x14ac:dyDescent="0.25">
      <c r="A1603" s="139"/>
    </row>
    <row r="1604" spans="1:1" s="138" customFormat="1" x14ac:dyDescent="0.25">
      <c r="A1604" s="139"/>
    </row>
    <row r="1605" spans="1:1" s="138" customFormat="1" x14ac:dyDescent="0.25">
      <c r="A1605" s="139"/>
    </row>
    <row r="1606" spans="1:1" s="138" customFormat="1" x14ac:dyDescent="0.25">
      <c r="A1606" s="139"/>
    </row>
    <row r="1607" spans="1:1" s="138" customFormat="1" x14ac:dyDescent="0.25">
      <c r="A1607" s="139"/>
    </row>
    <row r="1608" spans="1:1" s="138" customFormat="1" x14ac:dyDescent="0.25">
      <c r="A1608" s="139"/>
    </row>
    <row r="1609" spans="1:1" s="138" customFormat="1" x14ac:dyDescent="0.25">
      <c r="A1609" s="139"/>
    </row>
    <row r="1610" spans="1:1" s="138" customFormat="1" x14ac:dyDescent="0.25">
      <c r="A1610" s="139"/>
    </row>
    <row r="1611" spans="1:1" s="138" customFormat="1" x14ac:dyDescent="0.25">
      <c r="A1611" s="139"/>
    </row>
    <row r="1612" spans="1:1" s="138" customFormat="1" x14ac:dyDescent="0.25">
      <c r="A1612" s="139"/>
    </row>
    <row r="1613" spans="1:1" s="138" customFormat="1" x14ac:dyDescent="0.25">
      <c r="A1613" s="139"/>
    </row>
    <row r="1614" spans="1:1" s="138" customFormat="1" x14ac:dyDescent="0.25">
      <c r="A1614" s="139"/>
    </row>
    <row r="1615" spans="1:1" s="138" customFormat="1" x14ac:dyDescent="0.25">
      <c r="A1615" s="139"/>
    </row>
    <row r="1616" spans="1:1" s="138" customFormat="1" x14ac:dyDescent="0.25">
      <c r="A1616" s="139"/>
    </row>
    <row r="1617" spans="1:1" s="138" customFormat="1" x14ac:dyDescent="0.25">
      <c r="A1617" s="139"/>
    </row>
    <row r="1618" spans="1:1" s="138" customFormat="1" x14ac:dyDescent="0.25">
      <c r="A1618" s="139"/>
    </row>
    <row r="1619" spans="1:1" s="138" customFormat="1" x14ac:dyDescent="0.25">
      <c r="A1619" s="139"/>
    </row>
    <row r="1620" spans="1:1" s="138" customFormat="1" x14ac:dyDescent="0.25">
      <c r="A1620" s="139"/>
    </row>
    <row r="1621" spans="1:1" s="138" customFormat="1" x14ac:dyDescent="0.25">
      <c r="A1621" s="139"/>
    </row>
    <row r="1622" spans="1:1" s="138" customFormat="1" x14ac:dyDescent="0.25">
      <c r="A1622" s="139"/>
    </row>
    <row r="1623" spans="1:1" s="138" customFormat="1" x14ac:dyDescent="0.25">
      <c r="A1623" s="139"/>
    </row>
    <row r="1624" spans="1:1" s="138" customFormat="1" x14ac:dyDescent="0.25">
      <c r="A1624" s="139"/>
    </row>
    <row r="1625" spans="1:1" s="138" customFormat="1" x14ac:dyDescent="0.25">
      <c r="A1625" s="139"/>
    </row>
    <row r="1626" spans="1:1" s="138" customFormat="1" x14ac:dyDescent="0.25">
      <c r="A1626" s="139"/>
    </row>
    <row r="1627" spans="1:1" s="138" customFormat="1" x14ac:dyDescent="0.25">
      <c r="A1627" s="139"/>
    </row>
    <row r="1628" spans="1:1" s="138" customFormat="1" x14ac:dyDescent="0.25">
      <c r="A1628" s="139"/>
    </row>
    <row r="1629" spans="1:1" s="138" customFormat="1" x14ac:dyDescent="0.25">
      <c r="A1629" s="139"/>
    </row>
    <row r="1630" spans="1:1" s="138" customFormat="1" x14ac:dyDescent="0.25">
      <c r="A1630" s="139"/>
    </row>
    <row r="1631" spans="1:1" s="138" customFormat="1" x14ac:dyDescent="0.25">
      <c r="A1631" s="139"/>
    </row>
    <row r="1632" spans="1:1" s="138" customFormat="1" x14ac:dyDescent="0.25">
      <c r="A1632" s="139"/>
    </row>
    <row r="1633" spans="1:1" s="138" customFormat="1" x14ac:dyDescent="0.25">
      <c r="A1633" s="139"/>
    </row>
    <row r="1634" spans="1:1" s="138" customFormat="1" x14ac:dyDescent="0.25">
      <c r="A1634" s="139"/>
    </row>
    <row r="1635" spans="1:1" s="138" customFormat="1" x14ac:dyDescent="0.25">
      <c r="A1635" s="139"/>
    </row>
    <row r="1636" spans="1:1" s="138" customFormat="1" x14ac:dyDescent="0.25">
      <c r="A1636" s="139"/>
    </row>
    <row r="1637" spans="1:1" s="138" customFormat="1" x14ac:dyDescent="0.25">
      <c r="A1637" s="139"/>
    </row>
    <row r="1638" spans="1:1" s="138" customFormat="1" x14ac:dyDescent="0.25">
      <c r="A1638" s="139"/>
    </row>
    <row r="1639" spans="1:1" s="138" customFormat="1" x14ac:dyDescent="0.25">
      <c r="A1639" s="139"/>
    </row>
    <row r="1640" spans="1:1" s="138" customFormat="1" x14ac:dyDescent="0.25">
      <c r="A1640" s="139"/>
    </row>
    <row r="1641" spans="1:1" s="138" customFormat="1" x14ac:dyDescent="0.25">
      <c r="A1641" s="139"/>
    </row>
    <row r="1642" spans="1:1" s="138" customFormat="1" x14ac:dyDescent="0.25">
      <c r="A1642" s="139"/>
    </row>
    <row r="1643" spans="1:1" s="138" customFormat="1" x14ac:dyDescent="0.25">
      <c r="A1643" s="139"/>
    </row>
    <row r="1644" spans="1:1" s="138" customFormat="1" x14ac:dyDescent="0.25">
      <c r="A1644" s="139"/>
    </row>
    <row r="1645" spans="1:1" s="138" customFormat="1" x14ac:dyDescent="0.25">
      <c r="A1645" s="139"/>
    </row>
    <row r="1646" spans="1:1" s="138" customFormat="1" x14ac:dyDescent="0.25">
      <c r="A1646" s="139"/>
    </row>
    <row r="1647" spans="1:1" s="138" customFormat="1" x14ac:dyDescent="0.25">
      <c r="A1647" s="139"/>
    </row>
    <row r="1648" spans="1:1" s="138" customFormat="1" x14ac:dyDescent="0.25">
      <c r="A1648" s="139"/>
    </row>
    <row r="1649" spans="1:1" s="138" customFormat="1" x14ac:dyDescent="0.25">
      <c r="A1649" s="139"/>
    </row>
    <row r="1650" spans="1:1" s="138" customFormat="1" x14ac:dyDescent="0.25">
      <c r="A1650" s="139"/>
    </row>
    <row r="1651" spans="1:1" s="138" customFormat="1" x14ac:dyDescent="0.25">
      <c r="A1651" s="139"/>
    </row>
    <row r="1652" spans="1:1" s="138" customFormat="1" x14ac:dyDescent="0.25">
      <c r="A1652" s="139"/>
    </row>
    <row r="1653" spans="1:1" s="138" customFormat="1" x14ac:dyDescent="0.25">
      <c r="A1653" s="139"/>
    </row>
    <row r="1654" spans="1:1" s="138" customFormat="1" x14ac:dyDescent="0.25">
      <c r="A1654" s="139"/>
    </row>
    <row r="1655" spans="1:1" s="138" customFormat="1" x14ac:dyDescent="0.25">
      <c r="A1655" s="139"/>
    </row>
    <row r="1656" spans="1:1" s="138" customFormat="1" x14ac:dyDescent="0.25">
      <c r="A1656" s="139"/>
    </row>
    <row r="1657" spans="1:1" s="138" customFormat="1" x14ac:dyDescent="0.25">
      <c r="A1657" s="139"/>
    </row>
    <row r="1658" spans="1:1" s="138" customFormat="1" x14ac:dyDescent="0.25">
      <c r="A1658" s="139"/>
    </row>
    <row r="1659" spans="1:1" s="138" customFormat="1" x14ac:dyDescent="0.25">
      <c r="A1659" s="139"/>
    </row>
    <row r="1660" spans="1:1" s="138" customFormat="1" x14ac:dyDescent="0.25">
      <c r="A1660" s="139"/>
    </row>
    <row r="1661" spans="1:1" s="138" customFormat="1" x14ac:dyDescent="0.25">
      <c r="A1661" s="139"/>
    </row>
    <row r="1662" spans="1:1" s="138" customFormat="1" x14ac:dyDescent="0.25">
      <c r="A1662" s="139"/>
    </row>
    <row r="1663" spans="1:1" s="138" customFormat="1" x14ac:dyDescent="0.25">
      <c r="A1663" s="139"/>
    </row>
    <row r="1664" spans="1:1" s="138" customFormat="1" x14ac:dyDescent="0.25">
      <c r="A1664" s="139"/>
    </row>
    <row r="1665" spans="1:1" s="138" customFormat="1" x14ac:dyDescent="0.25">
      <c r="A1665" s="139"/>
    </row>
    <row r="1666" spans="1:1" s="138" customFormat="1" x14ac:dyDescent="0.25">
      <c r="A1666" s="139"/>
    </row>
    <row r="1667" spans="1:1" s="138" customFormat="1" x14ac:dyDescent="0.25">
      <c r="A1667" s="139"/>
    </row>
    <row r="1668" spans="1:1" s="138" customFormat="1" x14ac:dyDescent="0.25">
      <c r="A1668" s="139"/>
    </row>
    <row r="1669" spans="1:1" s="138" customFormat="1" x14ac:dyDescent="0.25">
      <c r="A1669" s="139"/>
    </row>
    <row r="1670" spans="1:1" s="138" customFormat="1" x14ac:dyDescent="0.25">
      <c r="A1670" s="139"/>
    </row>
    <row r="1671" spans="1:1" s="138" customFormat="1" x14ac:dyDescent="0.25">
      <c r="A1671" s="139"/>
    </row>
    <row r="1672" spans="1:1" s="138" customFormat="1" x14ac:dyDescent="0.25">
      <c r="A1672" s="139"/>
    </row>
    <row r="1673" spans="1:1" s="138" customFormat="1" x14ac:dyDescent="0.25">
      <c r="A1673" s="139"/>
    </row>
    <row r="1674" spans="1:1" s="138" customFormat="1" x14ac:dyDescent="0.25">
      <c r="A1674" s="139"/>
    </row>
    <row r="1675" spans="1:1" s="138" customFormat="1" x14ac:dyDescent="0.25">
      <c r="A1675" s="139"/>
    </row>
    <row r="1676" spans="1:1" s="138" customFormat="1" x14ac:dyDescent="0.25">
      <c r="A1676" s="139"/>
    </row>
    <row r="1677" spans="1:1" s="138" customFormat="1" x14ac:dyDescent="0.25">
      <c r="A1677" s="139"/>
    </row>
    <row r="1678" spans="1:1" s="138" customFormat="1" x14ac:dyDescent="0.25">
      <c r="A1678" s="139"/>
    </row>
    <row r="1679" spans="1:1" s="138" customFormat="1" x14ac:dyDescent="0.25">
      <c r="A1679" s="139"/>
    </row>
    <row r="1680" spans="1:1" s="138" customFormat="1" x14ac:dyDescent="0.25">
      <c r="A1680" s="139"/>
    </row>
    <row r="1681" spans="1:1" s="138" customFormat="1" x14ac:dyDescent="0.25">
      <c r="A1681" s="139"/>
    </row>
    <row r="1682" spans="1:1" s="138" customFormat="1" x14ac:dyDescent="0.25">
      <c r="A1682" s="139"/>
    </row>
    <row r="1683" spans="1:1" s="138" customFormat="1" x14ac:dyDescent="0.25">
      <c r="A1683" s="139"/>
    </row>
    <row r="1684" spans="1:1" s="138" customFormat="1" x14ac:dyDescent="0.25">
      <c r="A1684" s="139"/>
    </row>
    <row r="1685" spans="1:1" s="138" customFormat="1" x14ac:dyDescent="0.25">
      <c r="A1685" s="139"/>
    </row>
    <row r="1686" spans="1:1" s="138" customFormat="1" x14ac:dyDescent="0.25">
      <c r="A1686" s="139"/>
    </row>
    <row r="1687" spans="1:1" s="138" customFormat="1" x14ac:dyDescent="0.25">
      <c r="A1687" s="139"/>
    </row>
    <row r="1688" spans="1:1" s="138" customFormat="1" x14ac:dyDescent="0.25">
      <c r="A1688" s="139"/>
    </row>
    <row r="1689" spans="1:1" s="138" customFormat="1" x14ac:dyDescent="0.25">
      <c r="A1689" s="139"/>
    </row>
    <row r="1690" spans="1:1" s="138" customFormat="1" x14ac:dyDescent="0.25">
      <c r="A1690" s="139"/>
    </row>
    <row r="1691" spans="1:1" s="138" customFormat="1" x14ac:dyDescent="0.25">
      <c r="A1691" s="139"/>
    </row>
    <row r="1692" spans="1:1" s="138" customFormat="1" x14ac:dyDescent="0.25">
      <c r="A1692" s="139"/>
    </row>
    <row r="1693" spans="1:1" s="138" customFormat="1" x14ac:dyDescent="0.25">
      <c r="A1693" s="139"/>
    </row>
    <row r="1694" spans="1:1" s="138" customFormat="1" x14ac:dyDescent="0.25">
      <c r="A1694" s="139"/>
    </row>
    <row r="1695" spans="1:1" s="138" customFormat="1" x14ac:dyDescent="0.25">
      <c r="A1695" s="139"/>
    </row>
    <row r="1696" spans="1:1" s="138" customFormat="1" x14ac:dyDescent="0.25">
      <c r="A1696" s="139"/>
    </row>
    <row r="1697" spans="1:1" s="138" customFormat="1" x14ac:dyDescent="0.25">
      <c r="A1697" s="139"/>
    </row>
    <row r="1698" spans="1:1" s="138" customFormat="1" x14ac:dyDescent="0.25">
      <c r="A1698" s="139"/>
    </row>
    <row r="1699" spans="1:1" s="138" customFormat="1" x14ac:dyDescent="0.25">
      <c r="A1699" s="139"/>
    </row>
    <row r="1700" spans="1:1" s="138" customFormat="1" x14ac:dyDescent="0.25">
      <c r="A1700" s="139"/>
    </row>
    <row r="1701" spans="1:1" s="138" customFormat="1" x14ac:dyDescent="0.25">
      <c r="A1701" s="139"/>
    </row>
    <row r="1702" spans="1:1" s="138" customFormat="1" x14ac:dyDescent="0.25">
      <c r="A1702" s="139"/>
    </row>
    <row r="1703" spans="1:1" s="138" customFormat="1" x14ac:dyDescent="0.25">
      <c r="A1703" s="139"/>
    </row>
    <row r="1704" spans="1:1" s="138" customFormat="1" x14ac:dyDescent="0.25">
      <c r="A1704" s="139"/>
    </row>
    <row r="1705" spans="1:1" s="138" customFormat="1" x14ac:dyDescent="0.25">
      <c r="A1705" s="139"/>
    </row>
    <row r="1706" spans="1:1" s="138" customFormat="1" x14ac:dyDescent="0.25">
      <c r="A1706" s="139"/>
    </row>
    <row r="1707" spans="1:1" s="138" customFormat="1" x14ac:dyDescent="0.25">
      <c r="A1707" s="139"/>
    </row>
    <row r="1708" spans="1:1" s="138" customFormat="1" x14ac:dyDescent="0.25">
      <c r="A1708" s="139"/>
    </row>
    <row r="1709" spans="1:1" s="138" customFormat="1" x14ac:dyDescent="0.25">
      <c r="A1709" s="139"/>
    </row>
    <row r="1710" spans="1:1" s="138" customFormat="1" x14ac:dyDescent="0.25">
      <c r="A1710" s="139"/>
    </row>
    <row r="1711" spans="1:1" s="138" customFormat="1" x14ac:dyDescent="0.25">
      <c r="A1711" s="139"/>
    </row>
    <row r="1712" spans="1:1" s="138" customFormat="1" x14ac:dyDescent="0.25">
      <c r="A1712" s="139"/>
    </row>
    <row r="1713" spans="1:1" s="138" customFormat="1" x14ac:dyDescent="0.25">
      <c r="A1713" s="139"/>
    </row>
    <row r="1714" spans="1:1" s="138" customFormat="1" x14ac:dyDescent="0.25">
      <c r="A1714" s="139"/>
    </row>
    <row r="1715" spans="1:1" s="138" customFormat="1" x14ac:dyDescent="0.25">
      <c r="A1715" s="139"/>
    </row>
    <row r="1716" spans="1:1" s="138" customFormat="1" x14ac:dyDescent="0.25">
      <c r="A1716" s="139"/>
    </row>
    <row r="1717" spans="1:1" s="138" customFormat="1" x14ac:dyDescent="0.25">
      <c r="A1717" s="139"/>
    </row>
    <row r="1718" spans="1:1" s="138" customFormat="1" x14ac:dyDescent="0.25">
      <c r="A1718" s="139"/>
    </row>
    <row r="1719" spans="1:1" s="138" customFormat="1" x14ac:dyDescent="0.25">
      <c r="A1719" s="139"/>
    </row>
    <row r="1720" spans="1:1" s="138" customFormat="1" x14ac:dyDescent="0.25">
      <c r="A1720" s="139"/>
    </row>
    <row r="1721" spans="1:1" s="138" customFormat="1" x14ac:dyDescent="0.25">
      <c r="A1721" s="139"/>
    </row>
    <row r="1722" spans="1:1" s="138" customFormat="1" x14ac:dyDescent="0.25">
      <c r="A1722" s="139"/>
    </row>
    <row r="1723" spans="1:1" s="138" customFormat="1" x14ac:dyDescent="0.25">
      <c r="A1723" s="139"/>
    </row>
    <row r="1724" spans="1:1" s="138" customFormat="1" x14ac:dyDescent="0.25">
      <c r="A1724" s="139"/>
    </row>
    <row r="1725" spans="1:1" s="138" customFormat="1" x14ac:dyDescent="0.25">
      <c r="A1725" s="139"/>
    </row>
    <row r="1726" spans="1:1" s="138" customFormat="1" x14ac:dyDescent="0.25">
      <c r="A1726" s="139"/>
    </row>
    <row r="1727" spans="1:1" s="138" customFormat="1" x14ac:dyDescent="0.25">
      <c r="A1727" s="139"/>
    </row>
    <row r="1728" spans="1:1" s="138" customFormat="1" x14ac:dyDescent="0.25">
      <c r="A1728" s="139"/>
    </row>
    <row r="1729" spans="1:1" s="138" customFormat="1" x14ac:dyDescent="0.25">
      <c r="A1729" s="139"/>
    </row>
    <row r="1730" spans="1:1" s="138" customFormat="1" x14ac:dyDescent="0.25">
      <c r="A1730" s="139"/>
    </row>
    <row r="1731" spans="1:1" s="138" customFormat="1" x14ac:dyDescent="0.25">
      <c r="A1731" s="139"/>
    </row>
    <row r="1732" spans="1:1" s="138" customFormat="1" x14ac:dyDescent="0.25">
      <c r="A1732" s="139"/>
    </row>
    <row r="1733" spans="1:1" s="138" customFormat="1" x14ac:dyDescent="0.25">
      <c r="A1733" s="139"/>
    </row>
    <row r="1734" spans="1:1" s="138" customFormat="1" x14ac:dyDescent="0.25">
      <c r="A1734" s="139"/>
    </row>
    <row r="1735" spans="1:1" s="138" customFormat="1" x14ac:dyDescent="0.25">
      <c r="A1735" s="139"/>
    </row>
    <row r="1736" spans="1:1" s="138" customFormat="1" x14ac:dyDescent="0.25">
      <c r="A1736" s="139"/>
    </row>
    <row r="1737" spans="1:1" s="138" customFormat="1" x14ac:dyDescent="0.25">
      <c r="A1737" s="139"/>
    </row>
    <row r="1738" spans="1:1" s="138" customFormat="1" x14ac:dyDescent="0.25">
      <c r="A1738" s="139"/>
    </row>
    <row r="1739" spans="1:1" s="138" customFormat="1" x14ac:dyDescent="0.25">
      <c r="A1739" s="139"/>
    </row>
    <row r="1740" spans="1:1" s="138" customFormat="1" x14ac:dyDescent="0.25">
      <c r="A1740" s="139"/>
    </row>
    <row r="1741" spans="1:1" s="138" customFormat="1" x14ac:dyDescent="0.25">
      <c r="A1741" s="139"/>
    </row>
    <row r="1742" spans="1:1" s="138" customFormat="1" x14ac:dyDescent="0.25">
      <c r="A1742" s="139"/>
    </row>
    <row r="1743" spans="1:1" s="138" customFormat="1" x14ac:dyDescent="0.25">
      <c r="A1743" s="139"/>
    </row>
    <row r="1744" spans="1:1" s="138" customFormat="1" x14ac:dyDescent="0.25">
      <c r="A1744" s="139"/>
    </row>
    <row r="1745" spans="1:1" s="138" customFormat="1" x14ac:dyDescent="0.25">
      <c r="A1745" s="139"/>
    </row>
    <row r="1746" spans="1:1" s="138" customFormat="1" x14ac:dyDescent="0.25">
      <c r="A1746" s="139"/>
    </row>
    <row r="1747" spans="1:1" s="138" customFormat="1" x14ac:dyDescent="0.25">
      <c r="A1747" s="139"/>
    </row>
    <row r="1748" spans="1:1" s="138" customFormat="1" x14ac:dyDescent="0.25">
      <c r="A1748" s="139"/>
    </row>
    <row r="1749" spans="1:1" s="138" customFormat="1" x14ac:dyDescent="0.25">
      <c r="A1749" s="139"/>
    </row>
    <row r="1750" spans="1:1" s="138" customFormat="1" x14ac:dyDescent="0.25">
      <c r="A1750" s="139"/>
    </row>
    <row r="1751" spans="1:1" s="138" customFormat="1" x14ac:dyDescent="0.25">
      <c r="A1751" s="139"/>
    </row>
    <row r="1752" spans="1:1" s="138" customFormat="1" x14ac:dyDescent="0.25">
      <c r="A1752" s="139"/>
    </row>
    <row r="1753" spans="1:1" s="138" customFormat="1" x14ac:dyDescent="0.25">
      <c r="A1753" s="139"/>
    </row>
    <row r="1754" spans="1:1" s="138" customFormat="1" x14ac:dyDescent="0.25">
      <c r="A1754" s="139"/>
    </row>
    <row r="1755" spans="1:1" s="138" customFormat="1" x14ac:dyDescent="0.25">
      <c r="A1755" s="139"/>
    </row>
    <row r="1756" spans="1:1" s="138" customFormat="1" x14ac:dyDescent="0.25">
      <c r="A1756" s="139"/>
    </row>
    <row r="1757" spans="1:1" s="138" customFormat="1" x14ac:dyDescent="0.25">
      <c r="A1757" s="139"/>
    </row>
    <row r="1758" spans="1:1" s="138" customFormat="1" x14ac:dyDescent="0.25">
      <c r="A1758" s="139"/>
    </row>
    <row r="1759" spans="1:1" s="138" customFormat="1" x14ac:dyDescent="0.25">
      <c r="A1759" s="139"/>
    </row>
    <row r="1760" spans="1:1" s="138" customFormat="1" x14ac:dyDescent="0.25">
      <c r="A1760" s="139"/>
    </row>
    <row r="1761" spans="1:1" s="138" customFormat="1" x14ac:dyDescent="0.25">
      <c r="A1761" s="139"/>
    </row>
    <row r="1762" spans="1:1" s="138" customFormat="1" x14ac:dyDescent="0.25">
      <c r="A1762" s="139"/>
    </row>
    <row r="1763" spans="1:1" s="138" customFormat="1" x14ac:dyDescent="0.25">
      <c r="A1763" s="139"/>
    </row>
    <row r="1764" spans="1:1" s="138" customFormat="1" x14ac:dyDescent="0.25">
      <c r="A1764" s="139"/>
    </row>
    <row r="1765" spans="1:1" s="138" customFormat="1" x14ac:dyDescent="0.25">
      <c r="A1765" s="139"/>
    </row>
    <row r="1766" spans="1:1" s="138" customFormat="1" x14ac:dyDescent="0.25">
      <c r="A1766" s="139"/>
    </row>
    <row r="1767" spans="1:1" s="138" customFormat="1" x14ac:dyDescent="0.25">
      <c r="A1767" s="139"/>
    </row>
    <row r="1768" spans="1:1" s="138" customFormat="1" x14ac:dyDescent="0.25">
      <c r="A1768" s="139"/>
    </row>
    <row r="1769" spans="1:1" s="138" customFormat="1" x14ac:dyDescent="0.25">
      <c r="A1769" s="139"/>
    </row>
    <row r="1770" spans="1:1" s="138" customFormat="1" x14ac:dyDescent="0.25">
      <c r="A1770" s="139"/>
    </row>
    <row r="1771" spans="1:1" s="138" customFormat="1" x14ac:dyDescent="0.25">
      <c r="A1771" s="139"/>
    </row>
    <row r="1772" spans="1:1" s="138" customFormat="1" x14ac:dyDescent="0.25">
      <c r="A1772" s="139"/>
    </row>
    <row r="1773" spans="1:1" s="138" customFormat="1" x14ac:dyDescent="0.25">
      <c r="A1773" s="139"/>
    </row>
    <row r="1774" spans="1:1" s="138" customFormat="1" x14ac:dyDescent="0.25">
      <c r="A1774" s="139"/>
    </row>
    <row r="1775" spans="1:1" s="138" customFormat="1" x14ac:dyDescent="0.25">
      <c r="A1775" s="139"/>
    </row>
    <row r="1776" spans="1:1" s="138" customFormat="1" x14ac:dyDescent="0.25">
      <c r="A1776" s="139"/>
    </row>
    <row r="1777" spans="1:1" s="138" customFormat="1" x14ac:dyDescent="0.25">
      <c r="A1777" s="139"/>
    </row>
    <row r="1778" spans="1:1" s="138" customFormat="1" x14ac:dyDescent="0.25">
      <c r="A1778" s="139"/>
    </row>
    <row r="1779" spans="1:1" s="138" customFormat="1" x14ac:dyDescent="0.25">
      <c r="A1779" s="139"/>
    </row>
    <row r="1780" spans="1:1" s="138" customFormat="1" x14ac:dyDescent="0.25">
      <c r="A1780" s="139"/>
    </row>
    <row r="1781" spans="1:1" s="138" customFormat="1" x14ac:dyDescent="0.25">
      <c r="A1781" s="139"/>
    </row>
    <row r="1782" spans="1:1" s="138" customFormat="1" x14ac:dyDescent="0.25">
      <c r="A1782" s="139"/>
    </row>
    <row r="1783" spans="1:1" s="138" customFormat="1" x14ac:dyDescent="0.25">
      <c r="A1783" s="139"/>
    </row>
    <row r="1784" spans="1:1" s="138" customFormat="1" x14ac:dyDescent="0.25">
      <c r="A1784" s="139"/>
    </row>
    <row r="1785" spans="1:1" s="138" customFormat="1" x14ac:dyDescent="0.25">
      <c r="A1785" s="139"/>
    </row>
    <row r="1786" spans="1:1" s="138" customFormat="1" x14ac:dyDescent="0.25">
      <c r="A1786" s="139"/>
    </row>
    <row r="1787" spans="1:1" s="138" customFormat="1" x14ac:dyDescent="0.25">
      <c r="A1787" s="139"/>
    </row>
    <row r="1788" spans="1:1" s="138" customFormat="1" x14ac:dyDescent="0.25">
      <c r="A1788" s="139"/>
    </row>
    <row r="1789" spans="1:1" s="138" customFormat="1" x14ac:dyDescent="0.25">
      <c r="A1789" s="139"/>
    </row>
    <row r="1790" spans="1:1" s="138" customFormat="1" x14ac:dyDescent="0.25">
      <c r="A1790" s="139"/>
    </row>
    <row r="1791" spans="1:1" s="138" customFormat="1" x14ac:dyDescent="0.25">
      <c r="A1791" s="139"/>
    </row>
    <row r="1792" spans="1:1" s="138" customFormat="1" x14ac:dyDescent="0.25">
      <c r="A1792" s="139"/>
    </row>
    <row r="1793" spans="1:1" s="138" customFormat="1" x14ac:dyDescent="0.25">
      <c r="A1793" s="139"/>
    </row>
    <row r="1794" spans="1:1" s="138" customFormat="1" x14ac:dyDescent="0.25">
      <c r="A1794" s="139"/>
    </row>
    <row r="1795" spans="1:1" s="138" customFormat="1" x14ac:dyDescent="0.25">
      <c r="A1795" s="139"/>
    </row>
    <row r="1796" spans="1:1" s="138" customFormat="1" x14ac:dyDescent="0.25">
      <c r="A1796" s="139"/>
    </row>
    <row r="1797" spans="1:1" s="138" customFormat="1" x14ac:dyDescent="0.25">
      <c r="A1797" s="139"/>
    </row>
    <row r="1798" spans="1:1" s="138" customFormat="1" x14ac:dyDescent="0.25">
      <c r="A1798" s="139"/>
    </row>
    <row r="1799" spans="1:1" s="138" customFormat="1" x14ac:dyDescent="0.25">
      <c r="A1799" s="139"/>
    </row>
    <row r="1800" spans="1:1" s="138" customFormat="1" x14ac:dyDescent="0.25">
      <c r="A1800" s="139"/>
    </row>
    <row r="1801" spans="1:1" s="138" customFormat="1" x14ac:dyDescent="0.25">
      <c r="A1801" s="139"/>
    </row>
    <row r="1802" spans="1:1" s="138" customFormat="1" x14ac:dyDescent="0.25">
      <c r="A1802" s="139"/>
    </row>
    <row r="1803" spans="1:1" s="138" customFormat="1" x14ac:dyDescent="0.25">
      <c r="A1803" s="139"/>
    </row>
    <row r="1804" spans="1:1" s="138" customFormat="1" x14ac:dyDescent="0.25">
      <c r="A1804" s="139"/>
    </row>
    <row r="1805" spans="1:1" s="138" customFormat="1" x14ac:dyDescent="0.25">
      <c r="A1805" s="139"/>
    </row>
    <row r="1806" spans="1:1" s="138" customFormat="1" x14ac:dyDescent="0.25">
      <c r="A1806" s="139"/>
    </row>
    <row r="1807" spans="1:1" s="138" customFormat="1" x14ac:dyDescent="0.25">
      <c r="A1807" s="139"/>
    </row>
    <row r="1808" spans="1:1" s="138" customFormat="1" x14ac:dyDescent="0.25">
      <c r="A1808" s="139"/>
    </row>
    <row r="1809" spans="1:1" s="138" customFormat="1" x14ac:dyDescent="0.25">
      <c r="A1809" s="139"/>
    </row>
    <row r="1810" spans="1:1" s="138" customFormat="1" x14ac:dyDescent="0.25">
      <c r="A1810" s="139"/>
    </row>
    <row r="1811" spans="1:1" s="138" customFormat="1" x14ac:dyDescent="0.25">
      <c r="A1811" s="139"/>
    </row>
    <row r="1812" spans="1:1" s="138" customFormat="1" x14ac:dyDescent="0.25">
      <c r="A1812" s="139"/>
    </row>
    <row r="1813" spans="1:1" s="138" customFormat="1" x14ac:dyDescent="0.25">
      <c r="A1813" s="139"/>
    </row>
    <row r="1814" spans="1:1" s="138" customFormat="1" x14ac:dyDescent="0.25">
      <c r="A1814" s="139"/>
    </row>
    <row r="1815" spans="1:1" s="138" customFormat="1" x14ac:dyDescent="0.25">
      <c r="A1815" s="139"/>
    </row>
    <row r="1816" spans="1:1" s="138" customFormat="1" x14ac:dyDescent="0.25">
      <c r="A1816" s="139"/>
    </row>
    <row r="1817" spans="1:1" s="138" customFormat="1" x14ac:dyDescent="0.25">
      <c r="A1817" s="139"/>
    </row>
    <row r="1818" spans="1:1" s="138" customFormat="1" x14ac:dyDescent="0.25">
      <c r="A1818" s="139"/>
    </row>
    <row r="1819" spans="1:1" s="138" customFormat="1" x14ac:dyDescent="0.25">
      <c r="A1819" s="139"/>
    </row>
    <row r="1820" spans="1:1" s="138" customFormat="1" x14ac:dyDescent="0.25">
      <c r="A1820" s="139"/>
    </row>
    <row r="1821" spans="1:1" s="138" customFormat="1" x14ac:dyDescent="0.25">
      <c r="A1821" s="139"/>
    </row>
    <row r="1822" spans="1:1" s="138" customFormat="1" x14ac:dyDescent="0.25">
      <c r="A1822" s="139"/>
    </row>
    <row r="1823" spans="1:1" s="138" customFormat="1" x14ac:dyDescent="0.25">
      <c r="A1823" s="139"/>
    </row>
    <row r="1824" spans="1:1" s="138" customFormat="1" x14ac:dyDescent="0.25">
      <c r="A1824" s="139"/>
    </row>
    <row r="1825" spans="1:1" s="138" customFormat="1" x14ac:dyDescent="0.25">
      <c r="A1825" s="139"/>
    </row>
    <row r="1826" spans="1:1" s="138" customFormat="1" x14ac:dyDescent="0.25">
      <c r="A1826" s="139"/>
    </row>
    <row r="1827" spans="1:1" s="138" customFormat="1" x14ac:dyDescent="0.25">
      <c r="A1827" s="139"/>
    </row>
    <row r="1828" spans="1:1" s="138" customFormat="1" x14ac:dyDescent="0.25">
      <c r="A1828" s="139"/>
    </row>
    <row r="1829" spans="1:1" s="138" customFormat="1" x14ac:dyDescent="0.25">
      <c r="A1829" s="139"/>
    </row>
    <row r="1830" spans="1:1" s="138" customFormat="1" x14ac:dyDescent="0.25">
      <c r="A1830" s="139"/>
    </row>
    <row r="1831" spans="1:1" s="138" customFormat="1" x14ac:dyDescent="0.25">
      <c r="A1831" s="139"/>
    </row>
    <row r="1832" spans="1:1" s="138" customFormat="1" x14ac:dyDescent="0.25">
      <c r="A1832" s="139"/>
    </row>
    <row r="1833" spans="1:1" s="138" customFormat="1" x14ac:dyDescent="0.25">
      <c r="A1833" s="139"/>
    </row>
    <row r="1834" spans="1:1" s="138" customFormat="1" x14ac:dyDescent="0.25">
      <c r="A1834" s="139"/>
    </row>
    <row r="1835" spans="1:1" s="138" customFormat="1" x14ac:dyDescent="0.25">
      <c r="A1835" s="139"/>
    </row>
    <row r="1836" spans="1:1" s="138" customFormat="1" x14ac:dyDescent="0.25">
      <c r="A1836" s="139"/>
    </row>
    <row r="1837" spans="1:1" s="138" customFormat="1" x14ac:dyDescent="0.25">
      <c r="A1837" s="139"/>
    </row>
    <row r="1838" spans="1:1" s="138" customFormat="1" x14ac:dyDescent="0.25">
      <c r="A1838" s="139"/>
    </row>
    <row r="1839" spans="1:1" s="138" customFormat="1" x14ac:dyDescent="0.25">
      <c r="A1839" s="139"/>
    </row>
    <row r="1840" spans="1:1" s="138" customFormat="1" x14ac:dyDescent="0.25">
      <c r="A1840" s="139"/>
    </row>
    <row r="1841" spans="1:1" s="138" customFormat="1" x14ac:dyDescent="0.25">
      <c r="A1841" s="139"/>
    </row>
    <row r="1842" spans="1:1" s="138" customFormat="1" x14ac:dyDescent="0.25">
      <c r="A1842" s="139"/>
    </row>
    <row r="1843" spans="1:1" s="138" customFormat="1" x14ac:dyDescent="0.25">
      <c r="A1843" s="139"/>
    </row>
    <row r="1844" spans="1:1" s="138" customFormat="1" x14ac:dyDescent="0.25">
      <c r="A1844" s="139"/>
    </row>
    <row r="1845" spans="1:1" s="138" customFormat="1" x14ac:dyDescent="0.25">
      <c r="A1845" s="139"/>
    </row>
    <row r="1846" spans="1:1" s="138" customFormat="1" x14ac:dyDescent="0.25">
      <c r="A1846" s="139"/>
    </row>
    <row r="1847" spans="1:1" s="138" customFormat="1" x14ac:dyDescent="0.25">
      <c r="A1847" s="139"/>
    </row>
    <row r="1848" spans="1:1" s="138" customFormat="1" x14ac:dyDescent="0.25">
      <c r="A1848" s="139"/>
    </row>
    <row r="1849" spans="1:1" s="138" customFormat="1" x14ac:dyDescent="0.25">
      <c r="A1849" s="139"/>
    </row>
    <row r="1850" spans="1:1" s="138" customFormat="1" x14ac:dyDescent="0.25">
      <c r="A1850" s="139"/>
    </row>
    <row r="1851" spans="1:1" s="138" customFormat="1" x14ac:dyDescent="0.25">
      <c r="A1851" s="139"/>
    </row>
    <row r="1852" spans="1:1" s="138" customFormat="1" x14ac:dyDescent="0.25">
      <c r="A1852" s="139"/>
    </row>
    <row r="1853" spans="1:1" s="138" customFormat="1" x14ac:dyDescent="0.25">
      <c r="A1853" s="139"/>
    </row>
    <row r="1854" spans="1:1" s="138" customFormat="1" x14ac:dyDescent="0.25">
      <c r="A1854" s="139"/>
    </row>
    <row r="1855" spans="1:1" s="138" customFormat="1" x14ac:dyDescent="0.25">
      <c r="A1855" s="139"/>
    </row>
    <row r="1856" spans="1:1" s="138" customFormat="1" x14ac:dyDescent="0.25">
      <c r="A1856" s="139"/>
    </row>
    <row r="1857" spans="1:1" s="138" customFormat="1" x14ac:dyDescent="0.25">
      <c r="A1857" s="139"/>
    </row>
    <row r="1858" spans="1:1" s="138" customFormat="1" x14ac:dyDescent="0.25">
      <c r="A1858" s="139"/>
    </row>
    <row r="1859" spans="1:1" s="138" customFormat="1" x14ac:dyDescent="0.25">
      <c r="A1859" s="139"/>
    </row>
    <row r="1860" spans="1:1" s="138" customFormat="1" x14ac:dyDescent="0.25">
      <c r="A1860" s="139"/>
    </row>
    <row r="1861" spans="1:1" s="138" customFormat="1" x14ac:dyDescent="0.25">
      <c r="A1861" s="139"/>
    </row>
    <row r="1862" spans="1:1" s="138" customFormat="1" x14ac:dyDescent="0.25">
      <c r="A1862" s="139"/>
    </row>
    <row r="1863" spans="1:1" s="138" customFormat="1" x14ac:dyDescent="0.25">
      <c r="A1863" s="139"/>
    </row>
    <row r="1864" spans="1:1" s="138" customFormat="1" x14ac:dyDescent="0.25">
      <c r="A1864" s="139"/>
    </row>
    <row r="1865" spans="1:1" s="138" customFormat="1" x14ac:dyDescent="0.25">
      <c r="A1865" s="139"/>
    </row>
    <row r="1866" spans="1:1" s="138" customFormat="1" x14ac:dyDescent="0.25">
      <c r="A1866" s="139"/>
    </row>
    <row r="1867" spans="1:1" s="138" customFormat="1" x14ac:dyDescent="0.25">
      <c r="A1867" s="139"/>
    </row>
    <row r="1868" spans="1:1" s="138" customFormat="1" x14ac:dyDescent="0.25">
      <c r="A1868" s="139"/>
    </row>
    <row r="1869" spans="1:1" s="138" customFormat="1" x14ac:dyDescent="0.25">
      <c r="A1869" s="139"/>
    </row>
    <row r="1870" spans="1:1" s="138" customFormat="1" x14ac:dyDescent="0.25">
      <c r="A1870" s="139"/>
    </row>
    <row r="1871" spans="1:1" s="138" customFormat="1" x14ac:dyDescent="0.25">
      <c r="A1871" s="139"/>
    </row>
    <row r="1872" spans="1:1" s="138" customFormat="1" x14ac:dyDescent="0.25">
      <c r="A1872" s="139"/>
    </row>
    <row r="1873" spans="1:1" s="138" customFormat="1" x14ac:dyDescent="0.25">
      <c r="A1873" s="139"/>
    </row>
    <row r="1874" spans="1:1" s="138" customFormat="1" x14ac:dyDescent="0.25">
      <c r="A1874" s="139"/>
    </row>
    <row r="1875" spans="1:1" s="138" customFormat="1" x14ac:dyDescent="0.25">
      <c r="A1875" s="139"/>
    </row>
    <row r="1876" spans="1:1" s="138" customFormat="1" x14ac:dyDescent="0.25">
      <c r="A1876" s="139"/>
    </row>
    <row r="1877" spans="1:1" s="138" customFormat="1" x14ac:dyDescent="0.25">
      <c r="A1877" s="139"/>
    </row>
    <row r="1878" spans="1:1" s="138" customFormat="1" x14ac:dyDescent="0.25">
      <c r="A1878" s="139"/>
    </row>
    <row r="1879" spans="1:1" s="138" customFormat="1" x14ac:dyDescent="0.25">
      <c r="A1879" s="139"/>
    </row>
    <row r="1880" spans="1:1" s="138" customFormat="1" x14ac:dyDescent="0.25">
      <c r="A1880" s="139"/>
    </row>
    <row r="1881" spans="1:1" s="138" customFormat="1" x14ac:dyDescent="0.25">
      <c r="A1881" s="139"/>
    </row>
    <row r="1882" spans="1:1" s="138" customFormat="1" x14ac:dyDescent="0.25">
      <c r="A1882" s="139"/>
    </row>
    <row r="1883" spans="1:1" s="138" customFormat="1" x14ac:dyDescent="0.25">
      <c r="A1883" s="139"/>
    </row>
    <row r="1884" spans="1:1" s="138" customFormat="1" x14ac:dyDescent="0.25">
      <c r="A1884" s="139"/>
    </row>
    <row r="1885" spans="1:1" s="138" customFormat="1" x14ac:dyDescent="0.25">
      <c r="A1885" s="139"/>
    </row>
    <row r="1886" spans="1:1" s="138" customFormat="1" x14ac:dyDescent="0.25">
      <c r="A1886" s="139"/>
    </row>
    <row r="1887" spans="1:1" s="138" customFormat="1" x14ac:dyDescent="0.25">
      <c r="A1887" s="139"/>
    </row>
    <row r="1888" spans="1:1" s="138" customFormat="1" x14ac:dyDescent="0.25">
      <c r="A1888" s="139"/>
    </row>
    <row r="1889" spans="1:1" s="138" customFormat="1" x14ac:dyDescent="0.25">
      <c r="A1889" s="139"/>
    </row>
    <row r="1890" spans="1:1" s="138" customFormat="1" x14ac:dyDescent="0.25">
      <c r="A1890" s="139"/>
    </row>
    <row r="1891" spans="1:1" s="138" customFormat="1" x14ac:dyDescent="0.25">
      <c r="A1891" s="139"/>
    </row>
    <row r="1892" spans="1:1" s="138" customFormat="1" x14ac:dyDescent="0.25">
      <c r="A1892" s="139"/>
    </row>
    <row r="1893" spans="1:1" s="138" customFormat="1" x14ac:dyDescent="0.25">
      <c r="A1893" s="139"/>
    </row>
    <row r="1894" spans="1:1" s="138" customFormat="1" x14ac:dyDescent="0.25">
      <c r="A1894" s="139"/>
    </row>
    <row r="1895" spans="1:1" s="138" customFormat="1" x14ac:dyDescent="0.25">
      <c r="A1895" s="139"/>
    </row>
    <row r="1896" spans="1:1" s="138" customFormat="1" x14ac:dyDescent="0.25">
      <c r="A1896" s="139"/>
    </row>
    <row r="1897" spans="1:1" s="138" customFormat="1" x14ac:dyDescent="0.25">
      <c r="A1897" s="139"/>
    </row>
    <row r="1898" spans="1:1" s="138" customFormat="1" x14ac:dyDescent="0.25">
      <c r="A1898" s="139"/>
    </row>
    <row r="1899" spans="1:1" s="138" customFormat="1" x14ac:dyDescent="0.25">
      <c r="A1899" s="139"/>
    </row>
    <row r="1900" spans="1:1" s="138" customFormat="1" x14ac:dyDescent="0.25">
      <c r="A1900" s="139"/>
    </row>
    <row r="1901" spans="1:1" s="138" customFormat="1" x14ac:dyDescent="0.25">
      <c r="A1901" s="139"/>
    </row>
    <row r="1902" spans="1:1" s="138" customFormat="1" x14ac:dyDescent="0.25">
      <c r="A1902" s="139"/>
    </row>
    <row r="1903" spans="1:1" s="138" customFormat="1" x14ac:dyDescent="0.25">
      <c r="A1903" s="139"/>
    </row>
    <row r="1904" spans="1:1" s="138" customFormat="1" x14ac:dyDescent="0.25">
      <c r="A1904" s="139"/>
    </row>
    <row r="1905" spans="1:1" s="138" customFormat="1" x14ac:dyDescent="0.25">
      <c r="A1905" s="139"/>
    </row>
    <row r="1906" spans="1:1" s="138" customFormat="1" x14ac:dyDescent="0.25">
      <c r="A1906" s="139"/>
    </row>
    <row r="1907" spans="1:1" s="138" customFormat="1" x14ac:dyDescent="0.25">
      <c r="A1907" s="139"/>
    </row>
    <row r="1908" spans="1:1" s="138" customFormat="1" x14ac:dyDescent="0.25">
      <c r="A1908" s="139"/>
    </row>
    <row r="1909" spans="1:1" s="138" customFormat="1" x14ac:dyDescent="0.25">
      <c r="A1909" s="139"/>
    </row>
    <row r="1910" spans="1:1" s="138" customFormat="1" x14ac:dyDescent="0.25">
      <c r="A1910" s="139"/>
    </row>
    <row r="1911" spans="1:1" s="138" customFormat="1" x14ac:dyDescent="0.25">
      <c r="A1911" s="139"/>
    </row>
    <row r="1912" spans="1:1" s="138" customFormat="1" x14ac:dyDescent="0.25">
      <c r="A1912" s="139"/>
    </row>
    <row r="1913" spans="1:1" s="138" customFormat="1" x14ac:dyDescent="0.25">
      <c r="A1913" s="139"/>
    </row>
    <row r="1914" spans="1:1" s="138" customFormat="1" x14ac:dyDescent="0.25">
      <c r="A1914" s="139"/>
    </row>
    <row r="1915" spans="1:1" s="138" customFormat="1" x14ac:dyDescent="0.25">
      <c r="A1915" s="139"/>
    </row>
    <row r="1916" spans="1:1" s="138" customFormat="1" x14ac:dyDescent="0.25">
      <c r="A1916" s="139"/>
    </row>
    <row r="1917" spans="1:1" s="138" customFormat="1" x14ac:dyDescent="0.25">
      <c r="A1917" s="139"/>
    </row>
    <row r="1918" spans="1:1" s="138" customFormat="1" x14ac:dyDescent="0.25">
      <c r="A1918" s="139"/>
    </row>
    <row r="1919" spans="1:1" s="138" customFormat="1" x14ac:dyDescent="0.25">
      <c r="A1919" s="139"/>
    </row>
    <row r="1920" spans="1:1" s="138" customFormat="1" x14ac:dyDescent="0.25">
      <c r="A1920" s="139"/>
    </row>
    <row r="1921" spans="1:1" s="138" customFormat="1" x14ac:dyDescent="0.25">
      <c r="A1921" s="139"/>
    </row>
    <row r="1922" spans="1:1" s="138" customFormat="1" x14ac:dyDescent="0.25">
      <c r="A1922" s="139"/>
    </row>
    <row r="1923" spans="1:1" s="138" customFormat="1" x14ac:dyDescent="0.25">
      <c r="A1923" s="139"/>
    </row>
    <row r="1924" spans="1:1" s="138" customFormat="1" x14ac:dyDescent="0.25">
      <c r="A1924" s="139"/>
    </row>
    <row r="1925" spans="1:1" s="138" customFormat="1" x14ac:dyDescent="0.25">
      <c r="A1925" s="139"/>
    </row>
    <row r="1926" spans="1:1" s="138" customFormat="1" x14ac:dyDescent="0.25">
      <c r="A1926" s="139"/>
    </row>
    <row r="1927" spans="1:1" s="138" customFormat="1" x14ac:dyDescent="0.25">
      <c r="A1927" s="139"/>
    </row>
    <row r="1928" spans="1:1" s="138" customFormat="1" x14ac:dyDescent="0.25">
      <c r="A1928" s="139"/>
    </row>
    <row r="1929" spans="1:1" s="138" customFormat="1" x14ac:dyDescent="0.25">
      <c r="A1929" s="139"/>
    </row>
    <row r="1930" spans="1:1" s="138" customFormat="1" x14ac:dyDescent="0.25">
      <c r="A1930" s="139"/>
    </row>
    <row r="1931" spans="1:1" s="138" customFormat="1" x14ac:dyDescent="0.25">
      <c r="A1931" s="139"/>
    </row>
    <row r="1932" spans="1:1" s="138" customFormat="1" x14ac:dyDescent="0.25">
      <c r="A1932" s="139"/>
    </row>
    <row r="1933" spans="1:1" s="138" customFormat="1" x14ac:dyDescent="0.25">
      <c r="A1933" s="139"/>
    </row>
    <row r="1934" spans="1:1" s="138" customFormat="1" x14ac:dyDescent="0.25">
      <c r="A1934" s="139"/>
    </row>
    <row r="1935" spans="1:1" s="138" customFormat="1" x14ac:dyDescent="0.25">
      <c r="A1935" s="139"/>
    </row>
    <row r="1936" spans="1:1" s="138" customFormat="1" x14ac:dyDescent="0.25">
      <c r="A1936" s="139"/>
    </row>
    <row r="1937" spans="1:1" s="138" customFormat="1" x14ac:dyDescent="0.25">
      <c r="A1937" s="139"/>
    </row>
    <row r="1938" spans="1:1" s="138" customFormat="1" x14ac:dyDescent="0.25">
      <c r="A1938" s="139"/>
    </row>
    <row r="1939" spans="1:1" s="138" customFormat="1" x14ac:dyDescent="0.25">
      <c r="A1939" s="139"/>
    </row>
    <row r="1940" spans="1:1" s="138" customFormat="1" x14ac:dyDescent="0.25">
      <c r="A1940" s="139"/>
    </row>
    <row r="1941" spans="1:1" s="138" customFormat="1" x14ac:dyDescent="0.25">
      <c r="A1941" s="139"/>
    </row>
    <row r="1942" spans="1:1" s="138" customFormat="1" x14ac:dyDescent="0.25">
      <c r="A1942" s="139"/>
    </row>
    <row r="1943" spans="1:1" s="138" customFormat="1" x14ac:dyDescent="0.25">
      <c r="A1943" s="139"/>
    </row>
    <row r="1944" spans="1:1" s="138" customFormat="1" x14ac:dyDescent="0.25">
      <c r="A1944" s="139"/>
    </row>
    <row r="1945" spans="1:1" s="138" customFormat="1" x14ac:dyDescent="0.25">
      <c r="A1945" s="139"/>
    </row>
    <row r="1946" spans="1:1" s="138" customFormat="1" x14ac:dyDescent="0.25">
      <c r="A1946" s="139"/>
    </row>
    <row r="1947" spans="1:1" s="138" customFormat="1" x14ac:dyDescent="0.25">
      <c r="A1947" s="139"/>
    </row>
    <row r="1948" spans="1:1" s="138" customFormat="1" x14ac:dyDescent="0.25">
      <c r="A1948" s="139"/>
    </row>
    <row r="1949" spans="1:1" s="138" customFormat="1" x14ac:dyDescent="0.25">
      <c r="A1949" s="139"/>
    </row>
    <row r="1950" spans="1:1" s="138" customFormat="1" x14ac:dyDescent="0.25">
      <c r="A1950" s="139"/>
    </row>
    <row r="1951" spans="1:1" s="138" customFormat="1" x14ac:dyDescent="0.25">
      <c r="A1951" s="139"/>
    </row>
    <row r="1952" spans="1:1" s="138" customFormat="1" x14ac:dyDescent="0.25">
      <c r="A1952" s="139"/>
    </row>
    <row r="1953" spans="1:1" s="138" customFormat="1" x14ac:dyDescent="0.25">
      <c r="A1953" s="139"/>
    </row>
    <row r="1954" spans="1:1" s="138" customFormat="1" x14ac:dyDescent="0.25">
      <c r="A1954" s="139"/>
    </row>
    <row r="1955" spans="1:1" s="138" customFormat="1" x14ac:dyDescent="0.25">
      <c r="A1955" s="139"/>
    </row>
    <row r="1956" spans="1:1" s="138" customFormat="1" x14ac:dyDescent="0.25">
      <c r="A1956" s="139"/>
    </row>
    <row r="1957" spans="1:1" s="138" customFormat="1" x14ac:dyDescent="0.25">
      <c r="A1957" s="139"/>
    </row>
    <row r="1958" spans="1:1" s="138" customFormat="1" x14ac:dyDescent="0.25">
      <c r="A1958" s="139"/>
    </row>
    <row r="1959" spans="1:1" s="138" customFormat="1" x14ac:dyDescent="0.25">
      <c r="A1959" s="139"/>
    </row>
    <row r="1960" spans="1:1" s="138" customFormat="1" x14ac:dyDescent="0.25">
      <c r="A1960" s="139"/>
    </row>
    <row r="1961" spans="1:1" s="138" customFormat="1" x14ac:dyDescent="0.25">
      <c r="A1961" s="139"/>
    </row>
    <row r="1962" spans="1:1" s="138" customFormat="1" x14ac:dyDescent="0.25">
      <c r="A1962" s="139"/>
    </row>
    <row r="1963" spans="1:1" s="138" customFormat="1" x14ac:dyDescent="0.25">
      <c r="A1963" s="139"/>
    </row>
    <row r="1964" spans="1:1" s="138" customFormat="1" x14ac:dyDescent="0.25">
      <c r="A1964" s="139"/>
    </row>
    <row r="1965" spans="1:1" s="138" customFormat="1" x14ac:dyDescent="0.25">
      <c r="A1965" s="139"/>
    </row>
    <row r="1966" spans="1:1" s="138" customFormat="1" x14ac:dyDescent="0.25">
      <c r="A1966" s="139"/>
    </row>
    <row r="1967" spans="1:1" s="138" customFormat="1" x14ac:dyDescent="0.25">
      <c r="A1967" s="139"/>
    </row>
    <row r="1968" spans="1:1" s="138" customFormat="1" x14ac:dyDescent="0.25">
      <c r="A1968" s="139"/>
    </row>
    <row r="1969" spans="1:1" s="138" customFormat="1" x14ac:dyDescent="0.25">
      <c r="A1969" s="139"/>
    </row>
    <row r="1970" spans="1:1" s="138" customFormat="1" x14ac:dyDescent="0.25">
      <c r="A1970" s="139"/>
    </row>
    <row r="1971" spans="1:1" s="138" customFormat="1" x14ac:dyDescent="0.25">
      <c r="A1971" s="139"/>
    </row>
    <row r="1972" spans="1:1" s="138" customFormat="1" x14ac:dyDescent="0.25">
      <c r="A1972" s="139"/>
    </row>
    <row r="1973" spans="1:1" s="138" customFormat="1" x14ac:dyDescent="0.25">
      <c r="A1973" s="139"/>
    </row>
    <row r="1974" spans="1:1" s="138" customFormat="1" x14ac:dyDescent="0.25">
      <c r="A1974" s="139"/>
    </row>
    <row r="1975" spans="1:1" s="138" customFormat="1" x14ac:dyDescent="0.25">
      <c r="A1975" s="139"/>
    </row>
    <row r="1976" spans="1:1" s="138" customFormat="1" x14ac:dyDescent="0.25">
      <c r="A1976" s="139"/>
    </row>
    <row r="1977" spans="1:1" s="138" customFormat="1" x14ac:dyDescent="0.25">
      <c r="A1977" s="139"/>
    </row>
    <row r="1978" spans="1:1" s="138" customFormat="1" x14ac:dyDescent="0.25">
      <c r="A1978" s="139"/>
    </row>
    <row r="1979" spans="1:1" s="138" customFormat="1" x14ac:dyDescent="0.25">
      <c r="A1979" s="139"/>
    </row>
    <row r="1980" spans="1:1" s="138" customFormat="1" x14ac:dyDescent="0.25">
      <c r="A1980" s="139"/>
    </row>
    <row r="1981" spans="1:1" s="138" customFormat="1" x14ac:dyDescent="0.25">
      <c r="A1981" s="139"/>
    </row>
    <row r="1982" spans="1:1" s="138" customFormat="1" x14ac:dyDescent="0.25">
      <c r="A1982" s="139"/>
    </row>
    <row r="1983" spans="1:1" s="138" customFormat="1" x14ac:dyDescent="0.25">
      <c r="A1983" s="139"/>
    </row>
    <row r="1984" spans="1:1" s="138" customFormat="1" x14ac:dyDescent="0.25">
      <c r="A1984" s="139"/>
    </row>
    <row r="1985" spans="1:1" s="138" customFormat="1" x14ac:dyDescent="0.25">
      <c r="A1985" s="139"/>
    </row>
    <row r="1986" spans="1:1" s="138" customFormat="1" x14ac:dyDescent="0.25">
      <c r="A1986" s="139"/>
    </row>
    <row r="1987" spans="1:1" s="138" customFormat="1" x14ac:dyDescent="0.25">
      <c r="A1987" s="139"/>
    </row>
    <row r="1988" spans="1:1" s="138" customFormat="1" x14ac:dyDescent="0.25">
      <c r="A1988" s="139"/>
    </row>
    <row r="1989" spans="1:1" s="138" customFormat="1" x14ac:dyDescent="0.25">
      <c r="A1989" s="139"/>
    </row>
    <row r="1990" spans="1:1" s="138" customFormat="1" x14ac:dyDescent="0.25">
      <c r="A1990" s="139"/>
    </row>
    <row r="1991" spans="1:1" s="138" customFormat="1" x14ac:dyDescent="0.25">
      <c r="A1991" s="139"/>
    </row>
    <row r="1992" spans="1:1" s="138" customFormat="1" x14ac:dyDescent="0.25">
      <c r="A1992" s="139"/>
    </row>
    <row r="1993" spans="1:1" s="138" customFormat="1" x14ac:dyDescent="0.25">
      <c r="A1993" s="139"/>
    </row>
    <row r="1994" spans="1:1" s="138" customFormat="1" x14ac:dyDescent="0.25">
      <c r="A1994" s="139"/>
    </row>
    <row r="1995" spans="1:1" s="138" customFormat="1" x14ac:dyDescent="0.25">
      <c r="A1995" s="139"/>
    </row>
    <row r="1996" spans="1:1" s="138" customFormat="1" x14ac:dyDescent="0.25">
      <c r="A1996" s="139"/>
    </row>
    <row r="1997" spans="1:1" s="138" customFormat="1" x14ac:dyDescent="0.25">
      <c r="A1997" s="139"/>
    </row>
    <row r="1998" spans="1:1" s="138" customFormat="1" x14ac:dyDescent="0.25">
      <c r="A1998" s="139"/>
    </row>
    <row r="1999" spans="1:1" s="138" customFormat="1" x14ac:dyDescent="0.25">
      <c r="A1999" s="139"/>
    </row>
    <row r="2000" spans="1:1" s="138" customFormat="1" x14ac:dyDescent="0.25">
      <c r="A2000" s="139"/>
    </row>
    <row r="2001" spans="1:1" s="138" customFormat="1" x14ac:dyDescent="0.25">
      <c r="A2001" s="139"/>
    </row>
    <row r="2002" spans="1:1" s="138" customFormat="1" x14ac:dyDescent="0.25">
      <c r="A2002" s="139"/>
    </row>
    <row r="2003" spans="1:1" s="138" customFormat="1" x14ac:dyDescent="0.25">
      <c r="A2003" s="139"/>
    </row>
    <row r="2004" spans="1:1" s="138" customFormat="1" x14ac:dyDescent="0.25">
      <c r="A2004" s="139"/>
    </row>
    <row r="2005" spans="1:1" s="138" customFormat="1" x14ac:dyDescent="0.25">
      <c r="A2005" s="139"/>
    </row>
    <row r="2006" spans="1:1" s="138" customFormat="1" x14ac:dyDescent="0.25">
      <c r="A2006" s="139"/>
    </row>
    <row r="2007" spans="1:1" s="138" customFormat="1" x14ac:dyDescent="0.25">
      <c r="A2007" s="139"/>
    </row>
    <row r="2008" spans="1:1" s="138" customFormat="1" x14ac:dyDescent="0.25">
      <c r="A2008" s="139"/>
    </row>
    <row r="2009" spans="1:1" s="138" customFormat="1" x14ac:dyDescent="0.25">
      <c r="A2009" s="139"/>
    </row>
    <row r="2010" spans="1:1" s="138" customFormat="1" x14ac:dyDescent="0.25">
      <c r="A2010" s="139"/>
    </row>
    <row r="2011" spans="1:1" s="138" customFormat="1" x14ac:dyDescent="0.25">
      <c r="A2011" s="139"/>
    </row>
    <row r="2012" spans="1:1" s="138" customFormat="1" x14ac:dyDescent="0.25">
      <c r="A2012" s="139"/>
    </row>
    <row r="2013" spans="1:1" s="138" customFormat="1" x14ac:dyDescent="0.25">
      <c r="A2013" s="139"/>
    </row>
    <row r="2014" spans="1:1" s="138" customFormat="1" x14ac:dyDescent="0.25">
      <c r="A2014" s="139"/>
    </row>
    <row r="2015" spans="1:1" s="138" customFormat="1" x14ac:dyDescent="0.25">
      <c r="A2015" s="139"/>
    </row>
    <row r="2016" spans="1:1" s="138" customFormat="1" x14ac:dyDescent="0.25">
      <c r="A2016" s="139"/>
    </row>
    <row r="2017" spans="1:1" s="138" customFormat="1" x14ac:dyDescent="0.25">
      <c r="A2017" s="139"/>
    </row>
    <row r="2018" spans="1:1" s="138" customFormat="1" x14ac:dyDescent="0.25">
      <c r="A2018" s="139"/>
    </row>
    <row r="2019" spans="1:1" s="138" customFormat="1" x14ac:dyDescent="0.25">
      <c r="A2019" s="139"/>
    </row>
    <row r="2020" spans="1:1" s="138" customFormat="1" x14ac:dyDescent="0.25">
      <c r="A2020" s="139"/>
    </row>
    <row r="2021" spans="1:1" s="138" customFormat="1" x14ac:dyDescent="0.25">
      <c r="A2021" s="139"/>
    </row>
    <row r="2022" spans="1:1" s="138" customFormat="1" x14ac:dyDescent="0.25">
      <c r="A2022" s="139"/>
    </row>
    <row r="2023" spans="1:1" s="138" customFormat="1" x14ac:dyDescent="0.25">
      <c r="A2023" s="139"/>
    </row>
    <row r="2024" spans="1:1" s="138" customFormat="1" x14ac:dyDescent="0.25">
      <c r="A2024" s="139"/>
    </row>
    <row r="2025" spans="1:1" s="138" customFormat="1" x14ac:dyDescent="0.25">
      <c r="A2025" s="139"/>
    </row>
    <row r="2026" spans="1:1" s="138" customFormat="1" x14ac:dyDescent="0.25">
      <c r="A2026" s="139"/>
    </row>
    <row r="2027" spans="1:1" s="138" customFormat="1" x14ac:dyDescent="0.25">
      <c r="A2027" s="139"/>
    </row>
    <row r="2028" spans="1:1" s="138" customFormat="1" x14ac:dyDescent="0.25">
      <c r="A2028" s="139"/>
    </row>
    <row r="2029" spans="1:1" s="138" customFormat="1" x14ac:dyDescent="0.25">
      <c r="A2029" s="139"/>
    </row>
    <row r="2030" spans="1:1" s="138" customFormat="1" x14ac:dyDescent="0.25">
      <c r="A2030" s="139"/>
    </row>
    <row r="2031" spans="1:1" s="138" customFormat="1" x14ac:dyDescent="0.25">
      <c r="A2031" s="139"/>
    </row>
    <row r="2032" spans="1:1" s="138" customFormat="1" x14ac:dyDescent="0.25">
      <c r="A2032" s="139"/>
    </row>
    <row r="2033" spans="1:1" s="138" customFormat="1" x14ac:dyDescent="0.25">
      <c r="A2033" s="139"/>
    </row>
    <row r="2034" spans="1:1" s="138" customFormat="1" x14ac:dyDescent="0.25">
      <c r="A2034" s="139"/>
    </row>
    <row r="2035" spans="1:1" s="138" customFormat="1" x14ac:dyDescent="0.25">
      <c r="A2035" s="139"/>
    </row>
    <row r="2036" spans="1:1" s="138" customFormat="1" x14ac:dyDescent="0.25">
      <c r="A2036" s="139"/>
    </row>
    <row r="2037" spans="1:1" s="138" customFormat="1" x14ac:dyDescent="0.25">
      <c r="A2037" s="139"/>
    </row>
    <row r="2038" spans="1:1" s="138" customFormat="1" x14ac:dyDescent="0.25">
      <c r="A2038" s="139"/>
    </row>
    <row r="2039" spans="1:1" s="138" customFormat="1" x14ac:dyDescent="0.25">
      <c r="A2039" s="139"/>
    </row>
    <row r="2040" spans="1:1" s="138" customFormat="1" x14ac:dyDescent="0.25">
      <c r="A2040" s="139"/>
    </row>
    <row r="2041" spans="1:1" s="138" customFormat="1" x14ac:dyDescent="0.25">
      <c r="A2041" s="139"/>
    </row>
    <row r="2042" spans="1:1" s="138" customFormat="1" x14ac:dyDescent="0.25">
      <c r="A2042" s="139"/>
    </row>
    <row r="2043" spans="1:1" s="138" customFormat="1" x14ac:dyDescent="0.25">
      <c r="A2043" s="139"/>
    </row>
    <row r="2044" spans="1:1" s="138" customFormat="1" x14ac:dyDescent="0.25">
      <c r="A2044" s="139"/>
    </row>
    <row r="2045" spans="1:1" s="138" customFormat="1" x14ac:dyDescent="0.25">
      <c r="A2045" s="139"/>
    </row>
    <row r="2046" spans="1:1" s="138" customFormat="1" x14ac:dyDescent="0.25">
      <c r="A2046" s="139"/>
    </row>
    <row r="2047" spans="1:1" s="138" customFormat="1" x14ac:dyDescent="0.25">
      <c r="A2047" s="139"/>
    </row>
    <row r="2048" spans="1:1" s="138" customFormat="1" x14ac:dyDescent="0.25">
      <c r="A2048" s="139"/>
    </row>
    <row r="2049" spans="1:1" s="138" customFormat="1" x14ac:dyDescent="0.25">
      <c r="A2049" s="139"/>
    </row>
    <row r="2050" spans="1:1" s="138" customFormat="1" x14ac:dyDescent="0.25">
      <c r="A2050" s="139"/>
    </row>
    <row r="2051" spans="1:1" s="138" customFormat="1" x14ac:dyDescent="0.25">
      <c r="A2051" s="139"/>
    </row>
    <row r="2052" spans="1:1" s="138" customFormat="1" x14ac:dyDescent="0.25">
      <c r="A2052" s="139"/>
    </row>
    <row r="2053" spans="1:1" s="138" customFormat="1" x14ac:dyDescent="0.25">
      <c r="A2053" s="139"/>
    </row>
    <row r="2054" spans="1:1" s="138" customFormat="1" x14ac:dyDescent="0.25">
      <c r="A2054" s="139"/>
    </row>
    <row r="2055" spans="1:1" s="138" customFormat="1" x14ac:dyDescent="0.25">
      <c r="A2055" s="139"/>
    </row>
    <row r="2056" spans="1:1" s="138" customFormat="1" x14ac:dyDescent="0.25">
      <c r="A2056" s="139"/>
    </row>
    <row r="2057" spans="1:1" s="138" customFormat="1" x14ac:dyDescent="0.25">
      <c r="A2057" s="139"/>
    </row>
    <row r="2058" spans="1:1" s="138" customFormat="1" x14ac:dyDescent="0.25">
      <c r="A2058" s="139"/>
    </row>
    <row r="2059" spans="1:1" s="138" customFormat="1" x14ac:dyDescent="0.25">
      <c r="A2059" s="139"/>
    </row>
    <row r="2060" spans="1:1" s="138" customFormat="1" x14ac:dyDescent="0.25">
      <c r="A2060" s="139"/>
    </row>
    <row r="2061" spans="1:1" s="138" customFormat="1" x14ac:dyDescent="0.25">
      <c r="A2061" s="139"/>
    </row>
    <row r="2062" spans="1:1" s="138" customFormat="1" x14ac:dyDescent="0.25">
      <c r="A2062" s="139"/>
    </row>
    <row r="2063" spans="1:1" s="138" customFormat="1" x14ac:dyDescent="0.25">
      <c r="A2063" s="139"/>
    </row>
    <row r="2064" spans="1:1" s="138" customFormat="1" x14ac:dyDescent="0.25">
      <c r="A2064" s="139"/>
    </row>
    <row r="2065" spans="1:1" s="138" customFormat="1" x14ac:dyDescent="0.25">
      <c r="A2065" s="139"/>
    </row>
    <row r="2066" spans="1:1" s="138" customFormat="1" x14ac:dyDescent="0.25">
      <c r="A2066" s="139"/>
    </row>
    <row r="2067" spans="1:1" s="138" customFormat="1" x14ac:dyDescent="0.25">
      <c r="A2067" s="139"/>
    </row>
    <row r="2068" spans="1:1" s="138" customFormat="1" x14ac:dyDescent="0.25">
      <c r="A2068" s="139"/>
    </row>
    <row r="2069" spans="1:1" s="138" customFormat="1" x14ac:dyDescent="0.25">
      <c r="A2069" s="139"/>
    </row>
    <row r="2070" spans="1:1" s="138" customFormat="1" x14ac:dyDescent="0.25">
      <c r="A2070" s="139"/>
    </row>
    <row r="2071" spans="1:1" s="138" customFormat="1" x14ac:dyDescent="0.25">
      <c r="A2071" s="139"/>
    </row>
    <row r="2072" spans="1:1" s="138" customFormat="1" x14ac:dyDescent="0.25">
      <c r="A2072" s="139"/>
    </row>
    <row r="2073" spans="1:1" s="138" customFormat="1" x14ac:dyDescent="0.25">
      <c r="A2073" s="139"/>
    </row>
    <row r="2074" spans="1:1" s="138" customFormat="1" x14ac:dyDescent="0.25">
      <c r="A2074" s="139"/>
    </row>
    <row r="2075" spans="1:1" s="138" customFormat="1" x14ac:dyDescent="0.25">
      <c r="A2075" s="139"/>
    </row>
    <row r="2076" spans="1:1" s="138" customFormat="1" x14ac:dyDescent="0.25">
      <c r="A2076" s="139"/>
    </row>
    <row r="2077" spans="1:1" s="138" customFormat="1" x14ac:dyDescent="0.25">
      <c r="A2077" s="139"/>
    </row>
    <row r="2078" spans="1:1" s="138" customFormat="1" x14ac:dyDescent="0.25">
      <c r="A2078" s="139"/>
    </row>
    <row r="2079" spans="1:1" s="138" customFormat="1" x14ac:dyDescent="0.25">
      <c r="A2079" s="139"/>
    </row>
    <row r="2080" spans="1:1" s="138" customFormat="1" x14ac:dyDescent="0.25">
      <c r="A2080" s="139"/>
    </row>
    <row r="2081" spans="1:1" s="138" customFormat="1" x14ac:dyDescent="0.25">
      <c r="A2081" s="139"/>
    </row>
    <row r="2082" spans="1:1" s="138" customFormat="1" x14ac:dyDescent="0.25">
      <c r="A2082" s="139"/>
    </row>
    <row r="2083" spans="1:1" s="138" customFormat="1" x14ac:dyDescent="0.25">
      <c r="A2083" s="139"/>
    </row>
    <row r="2084" spans="1:1" s="138" customFormat="1" x14ac:dyDescent="0.25">
      <c r="A2084" s="139"/>
    </row>
    <row r="2085" spans="1:1" s="138" customFormat="1" x14ac:dyDescent="0.25">
      <c r="A2085" s="139"/>
    </row>
    <row r="2086" spans="1:1" s="138" customFormat="1" x14ac:dyDescent="0.25">
      <c r="A2086" s="139"/>
    </row>
    <row r="2087" spans="1:1" s="138" customFormat="1" x14ac:dyDescent="0.25">
      <c r="A2087" s="139"/>
    </row>
    <row r="2088" spans="1:1" s="138" customFormat="1" x14ac:dyDescent="0.25">
      <c r="A2088" s="139"/>
    </row>
    <row r="2089" spans="1:1" s="138" customFormat="1" x14ac:dyDescent="0.25">
      <c r="A2089" s="139"/>
    </row>
    <row r="2090" spans="1:1" s="138" customFormat="1" x14ac:dyDescent="0.25">
      <c r="A2090" s="139"/>
    </row>
    <row r="2091" spans="1:1" s="138" customFormat="1" x14ac:dyDescent="0.25">
      <c r="A2091" s="139"/>
    </row>
    <row r="2092" spans="1:1" s="138" customFormat="1" x14ac:dyDescent="0.25">
      <c r="A2092" s="139"/>
    </row>
    <row r="2093" spans="1:1" s="138" customFormat="1" x14ac:dyDescent="0.25">
      <c r="A2093" s="139"/>
    </row>
    <row r="2094" spans="1:1" s="138" customFormat="1" x14ac:dyDescent="0.25">
      <c r="A2094" s="139"/>
    </row>
    <row r="2095" spans="1:1" s="138" customFormat="1" x14ac:dyDescent="0.25">
      <c r="A2095" s="139"/>
    </row>
    <row r="2096" spans="1:1" s="138" customFormat="1" x14ac:dyDescent="0.25">
      <c r="A2096" s="139"/>
    </row>
    <row r="2097" spans="1:1" s="138" customFormat="1" x14ac:dyDescent="0.25">
      <c r="A2097" s="139"/>
    </row>
    <row r="2098" spans="1:1" s="138" customFormat="1" x14ac:dyDescent="0.25">
      <c r="A2098" s="139"/>
    </row>
    <row r="2099" spans="1:1" s="138" customFormat="1" x14ac:dyDescent="0.25">
      <c r="A2099" s="139"/>
    </row>
    <row r="2100" spans="1:1" s="138" customFormat="1" x14ac:dyDescent="0.25">
      <c r="A2100" s="139"/>
    </row>
    <row r="2101" spans="1:1" s="138" customFormat="1" x14ac:dyDescent="0.25">
      <c r="A2101" s="139"/>
    </row>
    <row r="2102" spans="1:1" s="138" customFormat="1" x14ac:dyDescent="0.25">
      <c r="A2102" s="139"/>
    </row>
    <row r="2103" spans="1:1" s="138" customFormat="1" x14ac:dyDescent="0.25">
      <c r="A2103" s="139"/>
    </row>
    <row r="2104" spans="1:1" s="138" customFormat="1" x14ac:dyDescent="0.25">
      <c r="A2104" s="139"/>
    </row>
    <row r="2105" spans="1:1" s="138" customFormat="1" x14ac:dyDescent="0.25">
      <c r="A2105" s="139"/>
    </row>
    <row r="2106" spans="1:1" s="138" customFormat="1" x14ac:dyDescent="0.25">
      <c r="A2106" s="139"/>
    </row>
    <row r="2107" spans="1:1" s="138" customFormat="1" x14ac:dyDescent="0.25">
      <c r="A2107" s="139"/>
    </row>
    <row r="2108" spans="1:1" s="138" customFormat="1" x14ac:dyDescent="0.25">
      <c r="A2108" s="139"/>
    </row>
    <row r="2109" spans="1:1" s="138" customFormat="1" x14ac:dyDescent="0.25">
      <c r="A2109" s="139"/>
    </row>
    <row r="2110" spans="1:1" s="138" customFormat="1" x14ac:dyDescent="0.25">
      <c r="A2110" s="139"/>
    </row>
    <row r="2111" spans="1:1" s="138" customFormat="1" x14ac:dyDescent="0.25">
      <c r="A2111" s="139"/>
    </row>
    <row r="2112" spans="1:1" s="138" customFormat="1" x14ac:dyDescent="0.25">
      <c r="A2112" s="139"/>
    </row>
    <row r="2113" spans="1:1" s="138" customFormat="1" x14ac:dyDescent="0.25">
      <c r="A2113" s="139"/>
    </row>
    <row r="2114" spans="1:1" s="138" customFormat="1" x14ac:dyDescent="0.25">
      <c r="A2114" s="139"/>
    </row>
    <row r="2115" spans="1:1" s="138" customFormat="1" x14ac:dyDescent="0.25">
      <c r="A2115" s="139"/>
    </row>
    <row r="2116" spans="1:1" s="138" customFormat="1" x14ac:dyDescent="0.25">
      <c r="A2116" s="139"/>
    </row>
    <row r="2117" spans="1:1" s="138" customFormat="1" x14ac:dyDescent="0.25">
      <c r="A2117" s="139"/>
    </row>
    <row r="2118" spans="1:1" s="138" customFormat="1" x14ac:dyDescent="0.25">
      <c r="A2118" s="139"/>
    </row>
    <row r="2119" spans="1:1" s="138" customFormat="1" x14ac:dyDescent="0.25">
      <c r="A2119" s="139"/>
    </row>
    <row r="2120" spans="1:1" s="138" customFormat="1" x14ac:dyDescent="0.25">
      <c r="A2120" s="139"/>
    </row>
    <row r="2121" spans="1:1" s="138" customFormat="1" x14ac:dyDescent="0.25">
      <c r="A2121" s="139"/>
    </row>
    <row r="2122" spans="1:1" s="138" customFormat="1" x14ac:dyDescent="0.25">
      <c r="A2122" s="139"/>
    </row>
    <row r="2123" spans="1:1" s="138" customFormat="1" x14ac:dyDescent="0.25">
      <c r="A2123" s="139"/>
    </row>
    <row r="2124" spans="1:1" s="138" customFormat="1" x14ac:dyDescent="0.25">
      <c r="A2124" s="139"/>
    </row>
    <row r="2125" spans="1:1" s="138" customFormat="1" x14ac:dyDescent="0.25">
      <c r="A2125" s="139"/>
    </row>
    <row r="2126" spans="1:1" s="138" customFormat="1" x14ac:dyDescent="0.25">
      <c r="A2126" s="139"/>
    </row>
    <row r="2127" spans="1:1" s="138" customFormat="1" x14ac:dyDescent="0.25">
      <c r="A2127" s="139"/>
    </row>
    <row r="2128" spans="1:1" s="138" customFormat="1" x14ac:dyDescent="0.25">
      <c r="A2128" s="139"/>
    </row>
    <row r="2129" spans="1:1" s="138" customFormat="1" x14ac:dyDescent="0.25">
      <c r="A2129" s="139"/>
    </row>
    <row r="2130" spans="1:1" s="138" customFormat="1" x14ac:dyDescent="0.25">
      <c r="A2130" s="139"/>
    </row>
    <row r="2131" spans="1:1" s="138" customFormat="1" x14ac:dyDescent="0.25">
      <c r="A2131" s="139"/>
    </row>
    <row r="2132" spans="1:1" s="138" customFormat="1" x14ac:dyDescent="0.25">
      <c r="A2132" s="139"/>
    </row>
    <row r="2133" spans="1:1" s="138" customFormat="1" x14ac:dyDescent="0.25">
      <c r="A2133" s="139"/>
    </row>
    <row r="2134" spans="1:1" s="138" customFormat="1" x14ac:dyDescent="0.25">
      <c r="A2134" s="139"/>
    </row>
    <row r="2135" spans="1:1" s="138" customFormat="1" x14ac:dyDescent="0.25">
      <c r="A2135" s="139"/>
    </row>
    <row r="2136" spans="1:1" s="138" customFormat="1" x14ac:dyDescent="0.25">
      <c r="A2136" s="139"/>
    </row>
    <row r="2137" spans="1:1" s="138" customFormat="1" x14ac:dyDescent="0.25">
      <c r="A2137" s="139"/>
    </row>
    <row r="2138" spans="1:1" s="138" customFormat="1" x14ac:dyDescent="0.25">
      <c r="A2138" s="139"/>
    </row>
    <row r="2139" spans="1:1" s="138" customFormat="1" x14ac:dyDescent="0.25">
      <c r="A2139" s="139"/>
    </row>
    <row r="2140" spans="1:1" s="138" customFormat="1" x14ac:dyDescent="0.25">
      <c r="A2140" s="139"/>
    </row>
    <row r="2141" spans="1:1" s="138" customFormat="1" x14ac:dyDescent="0.25">
      <c r="A2141" s="139"/>
    </row>
    <row r="2142" spans="1:1" s="138" customFormat="1" x14ac:dyDescent="0.25">
      <c r="A2142" s="139"/>
    </row>
    <row r="2143" spans="1:1" s="138" customFormat="1" x14ac:dyDescent="0.25">
      <c r="A2143" s="139"/>
    </row>
    <row r="2144" spans="1:1" s="138" customFormat="1" x14ac:dyDescent="0.25">
      <c r="A2144" s="139"/>
    </row>
    <row r="2145" spans="1:1" s="138" customFormat="1" x14ac:dyDescent="0.25">
      <c r="A2145" s="139"/>
    </row>
    <row r="2146" spans="1:1" s="138" customFormat="1" x14ac:dyDescent="0.25">
      <c r="A2146" s="139"/>
    </row>
    <row r="2147" spans="1:1" s="138" customFormat="1" x14ac:dyDescent="0.25">
      <c r="A2147" s="139"/>
    </row>
    <row r="2148" spans="1:1" s="138" customFormat="1" x14ac:dyDescent="0.25">
      <c r="A2148" s="139"/>
    </row>
    <row r="2149" spans="1:1" s="138" customFormat="1" x14ac:dyDescent="0.25">
      <c r="A2149" s="139"/>
    </row>
    <row r="2150" spans="1:1" s="138" customFormat="1" x14ac:dyDescent="0.25">
      <c r="A2150" s="139"/>
    </row>
    <row r="2151" spans="1:1" s="138" customFormat="1" x14ac:dyDescent="0.25">
      <c r="A2151" s="139"/>
    </row>
    <row r="2152" spans="1:1" s="138" customFormat="1" x14ac:dyDescent="0.25">
      <c r="A2152" s="139"/>
    </row>
    <row r="2153" spans="1:1" s="138" customFormat="1" x14ac:dyDescent="0.25">
      <c r="A2153" s="139"/>
    </row>
    <row r="2154" spans="1:1" s="138" customFormat="1" x14ac:dyDescent="0.25">
      <c r="A2154" s="139"/>
    </row>
    <row r="2155" spans="1:1" s="138" customFormat="1" x14ac:dyDescent="0.25">
      <c r="A2155" s="139"/>
    </row>
    <row r="2156" spans="1:1" s="138" customFormat="1" x14ac:dyDescent="0.25">
      <c r="A2156" s="139"/>
    </row>
    <row r="2157" spans="1:1" s="138" customFormat="1" x14ac:dyDescent="0.25">
      <c r="A2157" s="139"/>
    </row>
    <row r="2158" spans="1:1" s="138" customFormat="1" x14ac:dyDescent="0.25">
      <c r="A2158" s="139"/>
    </row>
    <row r="2159" spans="1:1" s="138" customFormat="1" x14ac:dyDescent="0.25">
      <c r="A2159" s="139"/>
    </row>
    <row r="2160" spans="1:1" s="138" customFormat="1" x14ac:dyDescent="0.25">
      <c r="A2160" s="139"/>
    </row>
    <row r="2161" spans="1:1" s="138" customFormat="1" x14ac:dyDescent="0.25">
      <c r="A2161" s="139"/>
    </row>
    <row r="2162" spans="1:1" s="138" customFormat="1" x14ac:dyDescent="0.25">
      <c r="A2162" s="139"/>
    </row>
    <row r="2163" spans="1:1" s="138" customFormat="1" x14ac:dyDescent="0.25">
      <c r="A2163" s="139"/>
    </row>
    <row r="2164" spans="1:1" s="138" customFormat="1" x14ac:dyDescent="0.25">
      <c r="A2164" s="139"/>
    </row>
    <row r="2165" spans="1:1" s="138" customFormat="1" x14ac:dyDescent="0.25">
      <c r="A2165" s="139"/>
    </row>
    <row r="2166" spans="1:1" s="138" customFormat="1" x14ac:dyDescent="0.25">
      <c r="A2166" s="139"/>
    </row>
    <row r="2167" spans="1:1" s="138" customFormat="1" x14ac:dyDescent="0.25">
      <c r="A2167" s="139"/>
    </row>
    <row r="2168" spans="1:1" s="138" customFormat="1" x14ac:dyDescent="0.25">
      <c r="A2168" s="139"/>
    </row>
    <row r="2169" spans="1:1" s="138" customFormat="1" x14ac:dyDescent="0.25">
      <c r="A2169" s="139"/>
    </row>
    <row r="2170" spans="1:1" s="138" customFormat="1" x14ac:dyDescent="0.25">
      <c r="A2170" s="139"/>
    </row>
    <row r="2171" spans="1:1" s="138" customFormat="1" x14ac:dyDescent="0.25">
      <c r="A2171" s="139"/>
    </row>
    <row r="2172" spans="1:1" s="138" customFormat="1" x14ac:dyDescent="0.25">
      <c r="A2172" s="139"/>
    </row>
    <row r="2173" spans="1:1" s="138" customFormat="1" x14ac:dyDescent="0.25">
      <c r="A2173" s="139"/>
    </row>
    <row r="2174" spans="1:1" s="138" customFormat="1" x14ac:dyDescent="0.25">
      <c r="A2174" s="139"/>
    </row>
    <row r="2175" spans="1:1" s="138" customFormat="1" x14ac:dyDescent="0.25">
      <c r="A2175" s="139"/>
    </row>
    <row r="2176" spans="1:1" s="138" customFormat="1" x14ac:dyDescent="0.25">
      <c r="A2176" s="139"/>
    </row>
    <row r="2177" spans="1:1" s="138" customFormat="1" x14ac:dyDescent="0.25">
      <c r="A2177" s="139"/>
    </row>
    <row r="2178" spans="1:1" s="138" customFormat="1" x14ac:dyDescent="0.25">
      <c r="A2178" s="139"/>
    </row>
    <row r="2179" spans="1:1" s="138" customFormat="1" x14ac:dyDescent="0.25">
      <c r="A2179" s="139"/>
    </row>
    <row r="2180" spans="1:1" s="138" customFormat="1" x14ac:dyDescent="0.25">
      <c r="A2180" s="139"/>
    </row>
    <row r="2181" spans="1:1" s="138" customFormat="1" x14ac:dyDescent="0.25">
      <c r="A2181" s="139"/>
    </row>
    <row r="2182" spans="1:1" s="138" customFormat="1" x14ac:dyDescent="0.25">
      <c r="A2182" s="139"/>
    </row>
    <row r="2183" spans="1:1" s="138" customFormat="1" x14ac:dyDescent="0.25">
      <c r="A2183" s="139"/>
    </row>
    <row r="2184" spans="1:1" s="138" customFormat="1" x14ac:dyDescent="0.25">
      <c r="A2184" s="139"/>
    </row>
    <row r="2185" spans="1:1" s="138" customFormat="1" x14ac:dyDescent="0.25">
      <c r="A2185" s="139"/>
    </row>
    <row r="2186" spans="1:1" s="138" customFormat="1" x14ac:dyDescent="0.25">
      <c r="A2186" s="139"/>
    </row>
    <row r="2187" spans="1:1" s="138" customFormat="1" x14ac:dyDescent="0.25">
      <c r="A2187" s="139"/>
    </row>
    <row r="2188" spans="1:1" s="138" customFormat="1" x14ac:dyDescent="0.25">
      <c r="A2188" s="139"/>
    </row>
    <row r="2189" spans="1:1" s="138" customFormat="1" x14ac:dyDescent="0.25">
      <c r="A2189" s="139"/>
    </row>
    <row r="2190" spans="1:1" s="138" customFormat="1" x14ac:dyDescent="0.25">
      <c r="A2190" s="139"/>
    </row>
    <row r="2191" spans="1:1" s="138" customFormat="1" x14ac:dyDescent="0.25">
      <c r="A2191" s="139"/>
    </row>
    <row r="2192" spans="1:1" s="138" customFormat="1" x14ac:dyDescent="0.25">
      <c r="A2192" s="139"/>
    </row>
    <row r="2193" spans="1:1" s="138" customFormat="1" x14ac:dyDescent="0.25">
      <c r="A2193" s="139"/>
    </row>
    <row r="2194" spans="1:1" s="138" customFormat="1" x14ac:dyDescent="0.25">
      <c r="A2194" s="139"/>
    </row>
    <row r="2195" spans="1:1" s="138" customFormat="1" x14ac:dyDescent="0.25">
      <c r="A2195" s="139"/>
    </row>
    <row r="2196" spans="1:1" s="138" customFormat="1" x14ac:dyDescent="0.25">
      <c r="A2196" s="139"/>
    </row>
    <row r="2197" spans="1:1" s="138" customFormat="1" x14ac:dyDescent="0.25">
      <c r="A2197" s="139"/>
    </row>
    <row r="2198" spans="1:1" s="138" customFormat="1" x14ac:dyDescent="0.25">
      <c r="A2198" s="139"/>
    </row>
    <row r="2199" spans="1:1" s="138" customFormat="1" x14ac:dyDescent="0.25">
      <c r="A2199" s="139"/>
    </row>
    <row r="2200" spans="1:1" s="138" customFormat="1" x14ac:dyDescent="0.25">
      <c r="A2200" s="139"/>
    </row>
    <row r="2201" spans="1:1" s="138" customFormat="1" x14ac:dyDescent="0.25">
      <c r="A2201" s="139"/>
    </row>
    <row r="2202" spans="1:1" s="138" customFormat="1" x14ac:dyDescent="0.25">
      <c r="A2202" s="139"/>
    </row>
    <row r="2203" spans="1:1" s="138" customFormat="1" x14ac:dyDescent="0.25">
      <c r="A2203" s="139"/>
    </row>
    <row r="2204" spans="1:1" s="138" customFormat="1" x14ac:dyDescent="0.25">
      <c r="A2204" s="139"/>
    </row>
    <row r="2205" spans="1:1" s="138" customFormat="1" x14ac:dyDescent="0.25">
      <c r="A2205" s="139"/>
    </row>
    <row r="2206" spans="1:1" s="138" customFormat="1" x14ac:dyDescent="0.25">
      <c r="A2206" s="139"/>
    </row>
    <row r="2207" spans="1:1" s="138" customFormat="1" x14ac:dyDescent="0.25">
      <c r="A2207" s="139"/>
    </row>
    <row r="2208" spans="1:1" s="138" customFormat="1" x14ac:dyDescent="0.25">
      <c r="A2208" s="139"/>
    </row>
    <row r="2209" spans="1:1" s="138" customFormat="1" x14ac:dyDescent="0.25">
      <c r="A2209" s="139"/>
    </row>
    <row r="2210" spans="1:1" s="138" customFormat="1" x14ac:dyDescent="0.25">
      <c r="A2210" s="139"/>
    </row>
    <row r="2211" spans="1:1" s="138" customFormat="1" x14ac:dyDescent="0.25">
      <c r="A2211" s="139"/>
    </row>
    <row r="2212" spans="1:1" s="138" customFormat="1" x14ac:dyDescent="0.25">
      <c r="A2212" s="139"/>
    </row>
    <row r="2213" spans="1:1" s="138" customFormat="1" x14ac:dyDescent="0.25">
      <c r="A2213" s="139"/>
    </row>
    <row r="2214" spans="1:1" s="138" customFormat="1" x14ac:dyDescent="0.25">
      <c r="A2214" s="139"/>
    </row>
    <row r="2215" spans="1:1" s="138" customFormat="1" x14ac:dyDescent="0.25">
      <c r="A2215" s="139"/>
    </row>
    <row r="2216" spans="1:1" s="138" customFormat="1" x14ac:dyDescent="0.25">
      <c r="A2216" s="139"/>
    </row>
    <row r="2217" spans="1:1" s="138" customFormat="1" x14ac:dyDescent="0.25">
      <c r="A2217" s="139"/>
    </row>
    <row r="2218" spans="1:1" s="138" customFormat="1" x14ac:dyDescent="0.25">
      <c r="A2218" s="139"/>
    </row>
    <row r="2219" spans="1:1" s="138" customFormat="1" x14ac:dyDescent="0.25">
      <c r="A2219" s="139"/>
    </row>
    <row r="2220" spans="1:1" s="138" customFormat="1" x14ac:dyDescent="0.25">
      <c r="A2220" s="139"/>
    </row>
    <row r="2221" spans="1:1" s="138" customFormat="1" x14ac:dyDescent="0.25">
      <c r="A2221" s="139"/>
    </row>
    <row r="2222" spans="1:1" s="138" customFormat="1" x14ac:dyDescent="0.25">
      <c r="A2222" s="139"/>
    </row>
    <row r="2223" spans="1:1" s="138" customFormat="1" x14ac:dyDescent="0.25">
      <c r="A2223" s="139"/>
    </row>
    <row r="2224" spans="1:1" s="138" customFormat="1" x14ac:dyDescent="0.25">
      <c r="A2224" s="139"/>
    </row>
    <row r="2225" spans="1:1" s="138" customFormat="1" x14ac:dyDescent="0.25">
      <c r="A2225" s="139"/>
    </row>
    <row r="2226" spans="1:1" s="138" customFormat="1" x14ac:dyDescent="0.25">
      <c r="A2226" s="139"/>
    </row>
    <row r="2227" spans="1:1" s="138" customFormat="1" x14ac:dyDescent="0.25">
      <c r="A2227" s="139"/>
    </row>
    <row r="2228" spans="1:1" s="138" customFormat="1" x14ac:dyDescent="0.25">
      <c r="A2228" s="139"/>
    </row>
    <row r="2229" spans="1:1" s="138" customFormat="1" x14ac:dyDescent="0.25">
      <c r="A2229" s="139"/>
    </row>
    <row r="2230" spans="1:1" s="138" customFormat="1" x14ac:dyDescent="0.25">
      <c r="A2230" s="139"/>
    </row>
    <row r="2231" spans="1:1" s="138" customFormat="1" x14ac:dyDescent="0.25">
      <c r="A2231" s="139"/>
    </row>
    <row r="2232" spans="1:1" s="138" customFormat="1" x14ac:dyDescent="0.25">
      <c r="A2232" s="139"/>
    </row>
    <row r="2233" spans="1:1" s="138" customFormat="1" x14ac:dyDescent="0.25">
      <c r="A2233" s="139"/>
    </row>
    <row r="2234" spans="1:1" s="138" customFormat="1" x14ac:dyDescent="0.25">
      <c r="A2234" s="139"/>
    </row>
    <row r="2235" spans="1:1" s="138" customFormat="1" x14ac:dyDescent="0.25">
      <c r="A2235" s="139"/>
    </row>
    <row r="2236" spans="1:1" s="138" customFormat="1" x14ac:dyDescent="0.25">
      <c r="A2236" s="139"/>
    </row>
    <row r="2237" spans="1:1" s="138" customFormat="1" x14ac:dyDescent="0.25">
      <c r="A2237" s="139"/>
    </row>
    <row r="2238" spans="1:1" s="138" customFormat="1" x14ac:dyDescent="0.25">
      <c r="A2238" s="139"/>
    </row>
    <row r="2239" spans="1:1" s="138" customFormat="1" x14ac:dyDescent="0.25">
      <c r="A2239" s="139"/>
    </row>
    <row r="2240" spans="1:1" s="138" customFormat="1" x14ac:dyDescent="0.25">
      <c r="A2240" s="139"/>
    </row>
    <row r="2241" spans="1:1" s="138" customFormat="1" x14ac:dyDescent="0.25">
      <c r="A2241" s="139"/>
    </row>
    <row r="2242" spans="1:1" s="138" customFormat="1" x14ac:dyDescent="0.25">
      <c r="A2242" s="139"/>
    </row>
    <row r="2243" spans="1:1" s="138" customFormat="1" x14ac:dyDescent="0.25">
      <c r="A2243" s="139"/>
    </row>
    <row r="2244" spans="1:1" s="138" customFormat="1" x14ac:dyDescent="0.25">
      <c r="A2244" s="139"/>
    </row>
    <row r="2245" spans="1:1" s="138" customFormat="1" x14ac:dyDescent="0.25">
      <c r="A2245" s="139"/>
    </row>
    <row r="2246" spans="1:1" s="138" customFormat="1" x14ac:dyDescent="0.25">
      <c r="A2246" s="139"/>
    </row>
    <row r="2247" spans="1:1" s="138" customFormat="1" x14ac:dyDescent="0.25">
      <c r="A2247" s="139"/>
    </row>
    <row r="2248" spans="1:1" s="138" customFormat="1" x14ac:dyDescent="0.25">
      <c r="A2248" s="139"/>
    </row>
    <row r="2249" spans="1:1" s="138" customFormat="1" x14ac:dyDescent="0.25">
      <c r="A2249" s="139"/>
    </row>
    <row r="2250" spans="1:1" s="138" customFormat="1" x14ac:dyDescent="0.25">
      <c r="A2250" s="139"/>
    </row>
    <row r="2251" spans="1:1" s="138" customFormat="1" x14ac:dyDescent="0.25">
      <c r="A2251" s="139"/>
    </row>
    <row r="2252" spans="1:1" s="138" customFormat="1" x14ac:dyDescent="0.25">
      <c r="A2252" s="139"/>
    </row>
    <row r="2253" spans="1:1" s="138" customFormat="1" x14ac:dyDescent="0.25">
      <c r="A2253" s="139"/>
    </row>
    <row r="2254" spans="1:1" s="138" customFormat="1" x14ac:dyDescent="0.25">
      <c r="A2254" s="139"/>
    </row>
    <row r="2255" spans="1:1" s="138" customFormat="1" x14ac:dyDescent="0.25">
      <c r="A2255" s="139"/>
    </row>
    <row r="2256" spans="1:1" s="138" customFormat="1" x14ac:dyDescent="0.25">
      <c r="A2256" s="139"/>
    </row>
    <row r="2257" spans="1:1" s="138" customFormat="1" x14ac:dyDescent="0.25">
      <c r="A2257" s="139"/>
    </row>
    <row r="2258" spans="1:1" s="138" customFormat="1" x14ac:dyDescent="0.25">
      <c r="A2258" s="139"/>
    </row>
    <row r="2259" spans="1:1" s="138" customFormat="1" x14ac:dyDescent="0.25">
      <c r="A2259" s="139"/>
    </row>
    <row r="2260" spans="1:1" s="138" customFormat="1" x14ac:dyDescent="0.25">
      <c r="A2260" s="139"/>
    </row>
    <row r="2261" spans="1:1" s="138" customFormat="1" x14ac:dyDescent="0.25">
      <c r="A2261" s="139"/>
    </row>
    <row r="2262" spans="1:1" s="138" customFormat="1" x14ac:dyDescent="0.25">
      <c r="A2262" s="139"/>
    </row>
    <row r="2263" spans="1:1" s="138" customFormat="1" x14ac:dyDescent="0.25">
      <c r="A2263" s="139"/>
    </row>
    <row r="2264" spans="1:1" s="138" customFormat="1" x14ac:dyDescent="0.25">
      <c r="A2264" s="139"/>
    </row>
    <row r="2265" spans="1:1" s="138" customFormat="1" x14ac:dyDescent="0.25">
      <c r="A2265" s="139"/>
    </row>
    <row r="2266" spans="1:1" s="138" customFormat="1" x14ac:dyDescent="0.25">
      <c r="A2266" s="139"/>
    </row>
    <row r="2267" spans="1:1" s="138" customFormat="1" x14ac:dyDescent="0.25">
      <c r="A2267" s="139"/>
    </row>
    <row r="2268" spans="1:1" s="138" customFormat="1" x14ac:dyDescent="0.25">
      <c r="A2268" s="139"/>
    </row>
    <row r="2269" spans="1:1" s="138" customFormat="1" x14ac:dyDescent="0.25">
      <c r="A2269" s="139"/>
    </row>
    <row r="2270" spans="1:1" s="138" customFormat="1" x14ac:dyDescent="0.25">
      <c r="A2270" s="139"/>
    </row>
    <row r="2271" spans="1:1" s="138" customFormat="1" x14ac:dyDescent="0.25">
      <c r="A2271" s="139"/>
    </row>
    <row r="2272" spans="1:1" s="138" customFormat="1" x14ac:dyDescent="0.25">
      <c r="A2272" s="139"/>
    </row>
    <row r="2273" spans="1:1" s="138" customFormat="1" x14ac:dyDescent="0.25">
      <c r="A2273" s="139"/>
    </row>
    <row r="2274" spans="1:1" s="138" customFormat="1" x14ac:dyDescent="0.25">
      <c r="A2274" s="139"/>
    </row>
    <row r="2275" spans="1:1" s="138" customFormat="1" x14ac:dyDescent="0.25">
      <c r="A2275" s="139"/>
    </row>
    <row r="2276" spans="1:1" s="138" customFormat="1" x14ac:dyDescent="0.25">
      <c r="A2276" s="139"/>
    </row>
    <row r="2277" spans="1:1" s="138" customFormat="1" x14ac:dyDescent="0.25">
      <c r="A2277" s="139"/>
    </row>
    <row r="2278" spans="1:1" s="138" customFormat="1" x14ac:dyDescent="0.25">
      <c r="A2278" s="139"/>
    </row>
    <row r="2279" spans="1:1" s="138" customFormat="1" x14ac:dyDescent="0.25">
      <c r="A2279" s="139"/>
    </row>
    <row r="2280" spans="1:1" s="138" customFormat="1" x14ac:dyDescent="0.25">
      <c r="A2280" s="139"/>
    </row>
    <row r="2281" spans="1:1" s="138" customFormat="1" x14ac:dyDescent="0.25">
      <c r="A2281" s="139"/>
    </row>
    <row r="2282" spans="1:1" s="138" customFormat="1" x14ac:dyDescent="0.25">
      <c r="A2282" s="139"/>
    </row>
    <row r="2283" spans="1:1" s="138" customFormat="1" x14ac:dyDescent="0.25">
      <c r="A2283" s="139"/>
    </row>
    <row r="2284" spans="1:1" s="138" customFormat="1" x14ac:dyDescent="0.25">
      <c r="A2284" s="139"/>
    </row>
    <row r="2285" spans="1:1" s="138" customFormat="1" x14ac:dyDescent="0.25">
      <c r="A2285" s="139"/>
    </row>
    <row r="2286" spans="1:1" s="138" customFormat="1" x14ac:dyDescent="0.25">
      <c r="A2286" s="139"/>
    </row>
    <row r="2287" spans="1:1" s="138" customFormat="1" x14ac:dyDescent="0.25">
      <c r="A2287" s="139"/>
    </row>
    <row r="2288" spans="1:1" s="138" customFormat="1" x14ac:dyDescent="0.25">
      <c r="A2288" s="139"/>
    </row>
    <row r="2289" spans="1:1" s="138" customFormat="1" x14ac:dyDescent="0.25">
      <c r="A2289" s="139"/>
    </row>
    <row r="2290" spans="1:1" s="138" customFormat="1" x14ac:dyDescent="0.25">
      <c r="A2290" s="139"/>
    </row>
    <row r="2291" spans="1:1" s="138" customFormat="1" x14ac:dyDescent="0.25">
      <c r="A2291" s="139"/>
    </row>
    <row r="2292" spans="1:1" s="138" customFormat="1" x14ac:dyDescent="0.25">
      <c r="A2292" s="139"/>
    </row>
    <row r="2293" spans="1:1" s="138" customFormat="1" x14ac:dyDescent="0.25">
      <c r="A2293" s="139"/>
    </row>
    <row r="2294" spans="1:1" s="138" customFormat="1" x14ac:dyDescent="0.25">
      <c r="A2294" s="139"/>
    </row>
    <row r="2295" spans="1:1" s="138" customFormat="1" x14ac:dyDescent="0.25">
      <c r="A2295" s="139"/>
    </row>
    <row r="2296" spans="1:1" s="138" customFormat="1" x14ac:dyDescent="0.25">
      <c r="A2296" s="139"/>
    </row>
    <row r="2297" spans="1:1" s="138" customFormat="1" x14ac:dyDescent="0.25">
      <c r="A2297" s="139"/>
    </row>
    <row r="2298" spans="1:1" s="138" customFormat="1" x14ac:dyDescent="0.25">
      <c r="A2298" s="139"/>
    </row>
    <row r="2299" spans="1:1" s="138" customFormat="1" x14ac:dyDescent="0.25">
      <c r="A2299" s="139"/>
    </row>
    <row r="2300" spans="1:1" s="138" customFormat="1" x14ac:dyDescent="0.25">
      <c r="A2300" s="139"/>
    </row>
    <row r="2301" spans="1:1" s="138" customFormat="1" x14ac:dyDescent="0.25">
      <c r="A2301" s="139"/>
    </row>
    <row r="2302" spans="1:1" s="138" customFormat="1" x14ac:dyDescent="0.25">
      <c r="A2302" s="139"/>
    </row>
    <row r="2303" spans="1:1" s="138" customFormat="1" x14ac:dyDescent="0.25">
      <c r="A2303" s="139"/>
    </row>
    <row r="2304" spans="1:1" s="138" customFormat="1" x14ac:dyDescent="0.25">
      <c r="A2304" s="139"/>
    </row>
    <row r="2305" spans="1:1" s="138" customFormat="1" x14ac:dyDescent="0.25">
      <c r="A2305" s="139"/>
    </row>
    <row r="2306" spans="1:1" s="138" customFormat="1" x14ac:dyDescent="0.25">
      <c r="A2306" s="139"/>
    </row>
    <row r="2307" spans="1:1" s="138" customFormat="1" x14ac:dyDescent="0.25">
      <c r="A2307" s="139"/>
    </row>
    <row r="2308" spans="1:1" s="138" customFormat="1" x14ac:dyDescent="0.25">
      <c r="A2308" s="139"/>
    </row>
    <row r="2309" spans="1:1" s="138" customFormat="1" x14ac:dyDescent="0.25">
      <c r="A2309" s="139"/>
    </row>
    <row r="2310" spans="1:1" s="138" customFormat="1" x14ac:dyDescent="0.25">
      <c r="A2310" s="139"/>
    </row>
    <row r="2311" spans="1:1" s="138" customFormat="1" x14ac:dyDescent="0.25">
      <c r="A2311" s="139"/>
    </row>
    <row r="2312" spans="1:1" s="138" customFormat="1" x14ac:dyDescent="0.25">
      <c r="A2312" s="139"/>
    </row>
    <row r="2313" spans="1:1" s="138" customFormat="1" x14ac:dyDescent="0.25">
      <c r="A2313" s="139"/>
    </row>
    <row r="2314" spans="1:1" s="138" customFormat="1" x14ac:dyDescent="0.25">
      <c r="A2314" s="139"/>
    </row>
    <row r="2315" spans="1:1" s="138" customFormat="1" x14ac:dyDescent="0.25">
      <c r="A2315" s="139"/>
    </row>
    <row r="2316" spans="1:1" s="138" customFormat="1" x14ac:dyDescent="0.25">
      <c r="A2316" s="139"/>
    </row>
    <row r="2317" spans="1:1" s="138" customFormat="1" x14ac:dyDescent="0.25">
      <c r="A2317" s="139"/>
    </row>
    <row r="2318" spans="1:1" s="138" customFormat="1" x14ac:dyDescent="0.25">
      <c r="A2318" s="139"/>
    </row>
    <row r="2319" spans="1:1" s="138" customFormat="1" x14ac:dyDescent="0.25">
      <c r="A2319" s="139"/>
    </row>
    <row r="2320" spans="1:1" s="138" customFormat="1" x14ac:dyDescent="0.25">
      <c r="A2320" s="139"/>
    </row>
    <row r="2321" spans="1:1" s="138" customFormat="1" x14ac:dyDescent="0.25">
      <c r="A2321" s="139"/>
    </row>
    <row r="2322" spans="1:1" s="138" customFormat="1" x14ac:dyDescent="0.25">
      <c r="A2322" s="139"/>
    </row>
    <row r="2323" spans="1:1" s="138" customFormat="1" x14ac:dyDescent="0.25">
      <c r="A2323" s="139"/>
    </row>
    <row r="2324" spans="1:1" s="138" customFormat="1" x14ac:dyDescent="0.25">
      <c r="A2324" s="139"/>
    </row>
    <row r="2325" spans="1:1" s="138" customFormat="1" x14ac:dyDescent="0.25">
      <c r="A2325" s="139"/>
    </row>
    <row r="2326" spans="1:1" s="138" customFormat="1" x14ac:dyDescent="0.25">
      <c r="A2326" s="139"/>
    </row>
    <row r="2327" spans="1:1" s="138" customFormat="1" x14ac:dyDescent="0.25">
      <c r="A2327" s="139"/>
    </row>
    <row r="2328" spans="1:1" s="138" customFormat="1" x14ac:dyDescent="0.25">
      <c r="A2328" s="139"/>
    </row>
    <row r="2329" spans="1:1" s="138" customFormat="1" x14ac:dyDescent="0.25">
      <c r="A2329" s="139"/>
    </row>
    <row r="2330" spans="1:1" s="138" customFormat="1" x14ac:dyDescent="0.25">
      <c r="A2330" s="139"/>
    </row>
    <row r="2331" spans="1:1" s="138" customFormat="1" x14ac:dyDescent="0.25">
      <c r="A2331" s="139"/>
    </row>
    <row r="2332" spans="1:1" s="138" customFormat="1" x14ac:dyDescent="0.25">
      <c r="A2332" s="139"/>
    </row>
    <row r="2333" spans="1:1" s="138" customFormat="1" x14ac:dyDescent="0.25">
      <c r="A2333" s="139"/>
    </row>
    <row r="2334" spans="1:1" s="138" customFormat="1" x14ac:dyDescent="0.25">
      <c r="A2334" s="139"/>
    </row>
    <row r="2335" spans="1:1" s="138" customFormat="1" x14ac:dyDescent="0.25">
      <c r="A2335" s="139"/>
    </row>
    <row r="2336" spans="1:1" s="138" customFormat="1" x14ac:dyDescent="0.25">
      <c r="A2336" s="139"/>
    </row>
    <row r="2337" spans="1:1" s="138" customFormat="1" x14ac:dyDescent="0.25">
      <c r="A2337" s="139"/>
    </row>
    <row r="2338" spans="1:1" s="138" customFormat="1" x14ac:dyDescent="0.25">
      <c r="A2338" s="139"/>
    </row>
    <row r="2339" spans="1:1" s="138" customFormat="1" x14ac:dyDescent="0.25">
      <c r="A2339" s="139"/>
    </row>
    <row r="2340" spans="1:1" s="138" customFormat="1" x14ac:dyDescent="0.25">
      <c r="A2340" s="139"/>
    </row>
    <row r="2341" spans="1:1" s="138" customFormat="1" x14ac:dyDescent="0.25">
      <c r="A2341" s="139"/>
    </row>
    <row r="2342" spans="1:1" s="138" customFormat="1" x14ac:dyDescent="0.25">
      <c r="A2342" s="139"/>
    </row>
    <row r="2343" spans="1:1" s="138" customFormat="1" x14ac:dyDescent="0.25">
      <c r="A2343" s="139"/>
    </row>
    <row r="2344" spans="1:1" s="138" customFormat="1" x14ac:dyDescent="0.25">
      <c r="A2344" s="139"/>
    </row>
    <row r="2345" spans="1:1" s="138" customFormat="1" x14ac:dyDescent="0.25">
      <c r="A2345" s="139"/>
    </row>
    <row r="2346" spans="1:1" s="138" customFormat="1" x14ac:dyDescent="0.25">
      <c r="A2346" s="139"/>
    </row>
    <row r="2347" spans="1:1" s="138" customFormat="1" x14ac:dyDescent="0.25">
      <c r="A2347" s="139"/>
    </row>
    <row r="2348" spans="1:1" s="138" customFormat="1" x14ac:dyDescent="0.25">
      <c r="A2348" s="139"/>
    </row>
    <row r="2349" spans="1:1" s="138" customFormat="1" x14ac:dyDescent="0.25">
      <c r="A2349" s="139"/>
    </row>
    <row r="2350" spans="1:1" s="138" customFormat="1" x14ac:dyDescent="0.25">
      <c r="A2350" s="139"/>
    </row>
    <row r="2351" spans="1:1" s="138" customFormat="1" x14ac:dyDescent="0.25">
      <c r="A2351" s="139"/>
    </row>
    <row r="2352" spans="1:1" s="138" customFormat="1" x14ac:dyDescent="0.25">
      <c r="A2352" s="139"/>
    </row>
    <row r="2353" spans="1:1" s="138" customFormat="1" x14ac:dyDescent="0.25">
      <c r="A2353" s="139"/>
    </row>
    <row r="2354" spans="1:1" s="138" customFormat="1" x14ac:dyDescent="0.25">
      <c r="A2354" s="139"/>
    </row>
    <row r="2355" spans="1:1" s="138" customFormat="1" x14ac:dyDescent="0.25">
      <c r="A2355" s="139"/>
    </row>
    <row r="2356" spans="1:1" s="138" customFormat="1" x14ac:dyDescent="0.25">
      <c r="A2356" s="139"/>
    </row>
    <row r="2357" spans="1:1" s="138" customFormat="1" x14ac:dyDescent="0.25">
      <c r="A2357" s="139"/>
    </row>
    <row r="2358" spans="1:1" s="138" customFormat="1" x14ac:dyDescent="0.25">
      <c r="A2358" s="139"/>
    </row>
    <row r="2359" spans="1:1" s="138" customFormat="1" x14ac:dyDescent="0.25">
      <c r="A2359" s="139"/>
    </row>
    <row r="2360" spans="1:1" s="138" customFormat="1" x14ac:dyDescent="0.25">
      <c r="A2360" s="139"/>
    </row>
    <row r="2361" spans="1:1" s="138" customFormat="1" x14ac:dyDescent="0.25">
      <c r="A2361" s="139"/>
    </row>
    <row r="2362" spans="1:1" s="138" customFormat="1" x14ac:dyDescent="0.25">
      <c r="A2362" s="139"/>
    </row>
    <row r="2363" spans="1:1" s="138" customFormat="1" x14ac:dyDescent="0.25">
      <c r="A2363" s="139"/>
    </row>
    <row r="2364" spans="1:1" s="138" customFormat="1" x14ac:dyDescent="0.25">
      <c r="A2364" s="139"/>
    </row>
    <row r="2365" spans="1:1" s="138" customFormat="1" x14ac:dyDescent="0.25">
      <c r="A2365" s="139"/>
    </row>
    <row r="2366" spans="1:1" s="138" customFormat="1" x14ac:dyDescent="0.25">
      <c r="A2366" s="139"/>
    </row>
    <row r="2367" spans="1:1" s="138" customFormat="1" x14ac:dyDescent="0.25">
      <c r="A2367" s="139"/>
    </row>
    <row r="2368" spans="1:1" s="138" customFormat="1" x14ac:dyDescent="0.25">
      <c r="A2368" s="139"/>
    </row>
    <row r="2369" spans="1:1" s="138" customFormat="1" x14ac:dyDescent="0.25">
      <c r="A2369" s="139"/>
    </row>
    <row r="2370" spans="1:1" s="138" customFormat="1" x14ac:dyDescent="0.25">
      <c r="A2370" s="139"/>
    </row>
    <row r="2371" spans="1:1" s="138" customFormat="1" x14ac:dyDescent="0.25">
      <c r="A2371" s="139"/>
    </row>
    <row r="2372" spans="1:1" s="138" customFormat="1" x14ac:dyDescent="0.25">
      <c r="A2372" s="139"/>
    </row>
    <row r="2373" spans="1:1" s="138" customFormat="1" x14ac:dyDescent="0.25">
      <c r="A2373" s="139"/>
    </row>
    <row r="2374" spans="1:1" s="138" customFormat="1" x14ac:dyDescent="0.25">
      <c r="A2374" s="139"/>
    </row>
    <row r="2375" spans="1:1" s="138" customFormat="1" x14ac:dyDescent="0.25">
      <c r="A2375" s="139"/>
    </row>
    <row r="2376" spans="1:1" s="138" customFormat="1" x14ac:dyDescent="0.25">
      <c r="A2376" s="139"/>
    </row>
    <row r="2377" spans="1:1" s="138" customFormat="1" x14ac:dyDescent="0.25">
      <c r="A2377" s="139"/>
    </row>
    <row r="2378" spans="1:1" s="138" customFormat="1" x14ac:dyDescent="0.25">
      <c r="A2378" s="139"/>
    </row>
    <row r="2379" spans="1:1" s="138" customFormat="1" x14ac:dyDescent="0.25">
      <c r="A2379" s="139"/>
    </row>
    <row r="2380" spans="1:1" s="138" customFormat="1" x14ac:dyDescent="0.25">
      <c r="A2380" s="139"/>
    </row>
    <row r="2381" spans="1:1" s="138" customFormat="1" x14ac:dyDescent="0.25">
      <c r="A2381" s="139"/>
    </row>
    <row r="2382" spans="1:1" s="138" customFormat="1" x14ac:dyDescent="0.25">
      <c r="A2382" s="139"/>
    </row>
    <row r="2383" spans="1:1" s="138" customFormat="1" x14ac:dyDescent="0.25">
      <c r="A2383" s="139"/>
    </row>
    <row r="2384" spans="1:1" s="138" customFormat="1" x14ac:dyDescent="0.25">
      <c r="A2384" s="139"/>
    </row>
    <row r="2385" spans="1:1" s="138" customFormat="1" x14ac:dyDescent="0.25">
      <c r="A2385" s="139"/>
    </row>
    <row r="2386" spans="1:1" s="138" customFormat="1" x14ac:dyDescent="0.25">
      <c r="A2386" s="139"/>
    </row>
    <row r="2387" spans="1:1" s="138" customFormat="1" x14ac:dyDescent="0.25">
      <c r="A2387" s="139"/>
    </row>
    <row r="2388" spans="1:1" s="138" customFormat="1" x14ac:dyDescent="0.25">
      <c r="A2388" s="139"/>
    </row>
    <row r="2389" spans="1:1" s="138" customFormat="1" x14ac:dyDescent="0.25">
      <c r="A2389" s="139"/>
    </row>
    <row r="2390" spans="1:1" s="138" customFormat="1" x14ac:dyDescent="0.25">
      <c r="A2390" s="139"/>
    </row>
    <row r="2391" spans="1:1" s="138" customFormat="1" x14ac:dyDescent="0.25">
      <c r="A2391" s="139"/>
    </row>
    <row r="2392" spans="1:1" s="138" customFormat="1" x14ac:dyDescent="0.25">
      <c r="A2392" s="139"/>
    </row>
    <row r="2393" spans="1:1" s="138" customFormat="1" x14ac:dyDescent="0.25">
      <c r="A2393" s="139"/>
    </row>
    <row r="2394" spans="1:1" s="138" customFormat="1" x14ac:dyDescent="0.25">
      <c r="A2394" s="139"/>
    </row>
    <row r="2395" spans="1:1" s="138" customFormat="1" x14ac:dyDescent="0.25">
      <c r="A2395" s="139"/>
    </row>
    <row r="2396" spans="1:1" s="138" customFormat="1" x14ac:dyDescent="0.25">
      <c r="A2396" s="139"/>
    </row>
    <row r="2397" spans="1:1" s="138" customFormat="1" x14ac:dyDescent="0.25">
      <c r="A2397" s="139"/>
    </row>
    <row r="2398" spans="1:1" s="138" customFormat="1" x14ac:dyDescent="0.25">
      <c r="A2398" s="139"/>
    </row>
    <row r="2399" spans="1:1" s="138" customFormat="1" x14ac:dyDescent="0.25">
      <c r="A2399" s="139"/>
    </row>
    <row r="2400" spans="1:1" s="138" customFormat="1" x14ac:dyDescent="0.25">
      <c r="A2400" s="139"/>
    </row>
    <row r="2401" spans="1:1" s="138" customFormat="1" x14ac:dyDescent="0.25">
      <c r="A2401" s="139"/>
    </row>
    <row r="2402" spans="1:1" s="138" customFormat="1" x14ac:dyDescent="0.25">
      <c r="A2402" s="139"/>
    </row>
    <row r="2403" spans="1:1" s="138" customFormat="1" x14ac:dyDescent="0.25">
      <c r="A2403" s="139"/>
    </row>
    <row r="2404" spans="1:1" s="138" customFormat="1" x14ac:dyDescent="0.25">
      <c r="A2404" s="139"/>
    </row>
    <row r="2405" spans="1:1" s="138" customFormat="1" x14ac:dyDescent="0.25">
      <c r="A2405" s="139"/>
    </row>
    <row r="2406" spans="1:1" s="138" customFormat="1" x14ac:dyDescent="0.25">
      <c r="A2406" s="139"/>
    </row>
    <row r="2407" spans="1:1" s="138" customFormat="1" x14ac:dyDescent="0.25">
      <c r="A2407" s="139"/>
    </row>
    <row r="2408" spans="1:1" s="138" customFormat="1" x14ac:dyDescent="0.25">
      <c r="A2408" s="139"/>
    </row>
    <row r="2409" spans="1:1" s="138" customFormat="1" x14ac:dyDescent="0.25">
      <c r="A2409" s="139"/>
    </row>
    <row r="2410" spans="1:1" s="138" customFormat="1" x14ac:dyDescent="0.25">
      <c r="A2410" s="139"/>
    </row>
    <row r="2411" spans="1:1" s="138" customFormat="1" x14ac:dyDescent="0.25">
      <c r="A2411" s="139"/>
    </row>
    <row r="2412" spans="1:1" s="138" customFormat="1" x14ac:dyDescent="0.25">
      <c r="A2412" s="139"/>
    </row>
    <row r="2413" spans="1:1" s="138" customFormat="1" x14ac:dyDescent="0.25">
      <c r="A2413" s="139"/>
    </row>
    <row r="2414" spans="1:1" s="138" customFormat="1" x14ac:dyDescent="0.25">
      <c r="A2414" s="139"/>
    </row>
    <row r="2415" spans="1:1" s="138" customFormat="1" x14ac:dyDescent="0.25">
      <c r="A2415" s="139"/>
    </row>
    <row r="2416" spans="1:1" s="138" customFormat="1" x14ac:dyDescent="0.25">
      <c r="A2416" s="139"/>
    </row>
    <row r="2417" spans="1:1" s="138" customFormat="1" x14ac:dyDescent="0.25">
      <c r="A2417" s="139"/>
    </row>
    <row r="2418" spans="1:1" s="138" customFormat="1" x14ac:dyDescent="0.25">
      <c r="A2418" s="139"/>
    </row>
    <row r="2419" spans="1:1" s="138" customFormat="1" x14ac:dyDescent="0.25">
      <c r="A2419" s="139"/>
    </row>
    <row r="2420" spans="1:1" s="138" customFormat="1" x14ac:dyDescent="0.25">
      <c r="A2420" s="139"/>
    </row>
    <row r="2421" spans="1:1" s="138" customFormat="1" x14ac:dyDescent="0.25">
      <c r="A2421" s="139"/>
    </row>
    <row r="2422" spans="1:1" s="138" customFormat="1" x14ac:dyDescent="0.25">
      <c r="A2422" s="139"/>
    </row>
    <row r="2423" spans="1:1" s="138" customFormat="1" x14ac:dyDescent="0.25">
      <c r="A2423" s="139"/>
    </row>
    <row r="2424" spans="1:1" s="138" customFormat="1" x14ac:dyDescent="0.25">
      <c r="A2424" s="139"/>
    </row>
    <row r="2425" spans="1:1" s="138" customFormat="1" x14ac:dyDescent="0.25">
      <c r="A2425" s="139"/>
    </row>
    <row r="2426" spans="1:1" s="138" customFormat="1" x14ac:dyDescent="0.25">
      <c r="A2426" s="139"/>
    </row>
    <row r="2427" spans="1:1" s="138" customFormat="1" x14ac:dyDescent="0.25">
      <c r="A2427" s="139"/>
    </row>
    <row r="2428" spans="1:1" s="138" customFormat="1" x14ac:dyDescent="0.25">
      <c r="A2428" s="139"/>
    </row>
    <row r="2429" spans="1:1" s="138" customFormat="1" x14ac:dyDescent="0.25">
      <c r="A2429" s="139"/>
    </row>
    <row r="2430" spans="1:1" s="138" customFormat="1" x14ac:dyDescent="0.25">
      <c r="A2430" s="139"/>
    </row>
    <row r="2431" spans="1:1" s="138" customFormat="1" x14ac:dyDescent="0.25">
      <c r="A2431" s="139"/>
    </row>
    <row r="2432" spans="1:1" s="138" customFormat="1" x14ac:dyDescent="0.25">
      <c r="A2432" s="139"/>
    </row>
    <row r="2433" spans="1:1" s="138" customFormat="1" x14ac:dyDescent="0.25">
      <c r="A2433" s="139"/>
    </row>
    <row r="2434" spans="1:1" s="138" customFormat="1" x14ac:dyDescent="0.25">
      <c r="A2434" s="139"/>
    </row>
    <row r="2435" spans="1:1" s="138" customFormat="1" x14ac:dyDescent="0.25">
      <c r="A2435" s="139"/>
    </row>
    <row r="2436" spans="1:1" s="138" customFormat="1" x14ac:dyDescent="0.25">
      <c r="A2436" s="139"/>
    </row>
    <row r="2437" spans="1:1" s="138" customFormat="1" x14ac:dyDescent="0.25">
      <c r="A2437" s="139"/>
    </row>
    <row r="2438" spans="1:1" s="138" customFormat="1" x14ac:dyDescent="0.25">
      <c r="A2438" s="139"/>
    </row>
    <row r="2439" spans="1:1" s="138" customFormat="1" x14ac:dyDescent="0.25">
      <c r="A2439" s="139"/>
    </row>
    <row r="2440" spans="1:1" s="138" customFormat="1" x14ac:dyDescent="0.25">
      <c r="A2440" s="139"/>
    </row>
    <row r="2441" spans="1:1" s="138" customFormat="1" x14ac:dyDescent="0.25">
      <c r="A2441" s="139"/>
    </row>
    <row r="2442" spans="1:1" s="138" customFormat="1" x14ac:dyDescent="0.25">
      <c r="A2442" s="139"/>
    </row>
    <row r="2443" spans="1:1" s="138" customFormat="1" x14ac:dyDescent="0.25">
      <c r="A2443" s="139"/>
    </row>
    <row r="2444" spans="1:1" s="138" customFormat="1" x14ac:dyDescent="0.25">
      <c r="A2444" s="139"/>
    </row>
    <row r="2445" spans="1:1" s="138" customFormat="1" x14ac:dyDescent="0.25">
      <c r="A2445" s="139"/>
    </row>
    <row r="2446" spans="1:1" s="138" customFormat="1" x14ac:dyDescent="0.25">
      <c r="A2446" s="139"/>
    </row>
    <row r="2447" spans="1:1" s="138" customFormat="1" x14ac:dyDescent="0.25">
      <c r="A2447" s="139"/>
    </row>
    <row r="2448" spans="1:1" s="138" customFormat="1" x14ac:dyDescent="0.25">
      <c r="A2448" s="139"/>
    </row>
    <row r="2449" spans="1:1" s="138" customFormat="1" x14ac:dyDescent="0.25">
      <c r="A2449" s="139"/>
    </row>
    <row r="2450" spans="1:1" s="138" customFormat="1" x14ac:dyDescent="0.25">
      <c r="A2450" s="139"/>
    </row>
    <row r="2451" spans="1:1" s="138" customFormat="1" x14ac:dyDescent="0.25">
      <c r="A2451" s="139"/>
    </row>
    <row r="2452" spans="1:1" s="138" customFormat="1" x14ac:dyDescent="0.25">
      <c r="A2452" s="139"/>
    </row>
    <row r="2453" spans="1:1" s="138" customFormat="1" x14ac:dyDescent="0.25">
      <c r="A2453" s="139"/>
    </row>
    <row r="2454" spans="1:1" s="138" customFormat="1" x14ac:dyDescent="0.25">
      <c r="A2454" s="139"/>
    </row>
    <row r="2455" spans="1:1" s="138" customFormat="1" x14ac:dyDescent="0.25">
      <c r="A2455" s="139"/>
    </row>
    <row r="2456" spans="1:1" s="138" customFormat="1" x14ac:dyDescent="0.25">
      <c r="A2456" s="139"/>
    </row>
    <row r="2457" spans="1:1" s="138" customFormat="1" x14ac:dyDescent="0.25">
      <c r="A2457" s="139"/>
    </row>
    <row r="2458" spans="1:1" s="138" customFormat="1" x14ac:dyDescent="0.25">
      <c r="A2458" s="139"/>
    </row>
    <row r="2459" spans="1:1" s="138" customFormat="1" x14ac:dyDescent="0.25">
      <c r="A2459" s="139"/>
    </row>
    <row r="2460" spans="1:1" s="138" customFormat="1" x14ac:dyDescent="0.25">
      <c r="A2460" s="139"/>
    </row>
    <row r="2461" spans="1:1" s="138" customFormat="1" x14ac:dyDescent="0.25">
      <c r="A2461" s="139"/>
    </row>
    <row r="2462" spans="1:1" s="138" customFormat="1" x14ac:dyDescent="0.25">
      <c r="A2462" s="139"/>
    </row>
    <row r="2463" spans="1:1" s="138" customFormat="1" x14ac:dyDescent="0.25">
      <c r="A2463" s="139"/>
    </row>
    <row r="2464" spans="1:1" s="138" customFormat="1" x14ac:dyDescent="0.25">
      <c r="A2464" s="139"/>
    </row>
    <row r="2465" spans="1:1" s="138" customFormat="1" x14ac:dyDescent="0.25">
      <c r="A2465" s="139"/>
    </row>
    <row r="2466" spans="1:1" s="138" customFormat="1" x14ac:dyDescent="0.25">
      <c r="A2466" s="139"/>
    </row>
    <row r="2467" spans="1:1" s="138" customFormat="1" x14ac:dyDescent="0.25">
      <c r="A2467" s="139"/>
    </row>
    <row r="2468" spans="1:1" s="138" customFormat="1" x14ac:dyDescent="0.25">
      <c r="A2468" s="139"/>
    </row>
    <row r="2469" spans="1:1" s="138" customFormat="1" x14ac:dyDescent="0.25">
      <c r="A2469" s="139"/>
    </row>
    <row r="2470" spans="1:1" s="138" customFormat="1" x14ac:dyDescent="0.25">
      <c r="A2470" s="139"/>
    </row>
    <row r="2471" spans="1:1" s="138" customFormat="1" x14ac:dyDescent="0.25">
      <c r="A2471" s="139"/>
    </row>
    <row r="2472" spans="1:1" s="138" customFormat="1" x14ac:dyDescent="0.25">
      <c r="A2472" s="139"/>
    </row>
    <row r="2473" spans="1:1" s="138" customFormat="1" x14ac:dyDescent="0.25">
      <c r="A2473" s="139"/>
    </row>
    <row r="2474" spans="1:1" s="138" customFormat="1" x14ac:dyDescent="0.25">
      <c r="A2474" s="139"/>
    </row>
    <row r="2475" spans="1:1" s="138" customFormat="1" x14ac:dyDescent="0.25">
      <c r="A2475" s="139"/>
    </row>
    <row r="2476" spans="1:1" s="138" customFormat="1" x14ac:dyDescent="0.25">
      <c r="A2476" s="139"/>
    </row>
    <row r="2477" spans="1:1" s="138" customFormat="1" x14ac:dyDescent="0.25">
      <c r="A2477" s="139"/>
    </row>
    <row r="2478" spans="1:1" s="138" customFormat="1" x14ac:dyDescent="0.25">
      <c r="A2478" s="139"/>
    </row>
    <row r="2479" spans="1:1" s="138" customFormat="1" x14ac:dyDescent="0.25">
      <c r="A2479" s="139"/>
    </row>
    <row r="2480" spans="1:1" s="138" customFormat="1" x14ac:dyDescent="0.25">
      <c r="A2480" s="139"/>
    </row>
    <row r="2481" spans="1:1" s="138" customFormat="1" x14ac:dyDescent="0.25">
      <c r="A2481" s="139"/>
    </row>
    <row r="2482" spans="1:1" s="138" customFormat="1" x14ac:dyDescent="0.25">
      <c r="A2482" s="139"/>
    </row>
    <row r="2483" spans="1:1" s="138" customFormat="1" x14ac:dyDescent="0.25">
      <c r="A2483" s="139"/>
    </row>
    <row r="2484" spans="1:1" s="138" customFormat="1" x14ac:dyDescent="0.25">
      <c r="A2484" s="139"/>
    </row>
    <row r="2485" spans="1:1" s="138" customFormat="1" x14ac:dyDescent="0.25">
      <c r="A2485" s="139"/>
    </row>
    <row r="2486" spans="1:1" s="138" customFormat="1" x14ac:dyDescent="0.25">
      <c r="A2486" s="139"/>
    </row>
    <row r="2487" spans="1:1" s="138" customFormat="1" x14ac:dyDescent="0.25">
      <c r="A2487" s="139"/>
    </row>
    <row r="2488" spans="1:1" s="138" customFormat="1" x14ac:dyDescent="0.25">
      <c r="A2488" s="139"/>
    </row>
    <row r="2489" spans="1:1" s="138" customFormat="1" x14ac:dyDescent="0.25">
      <c r="A2489" s="139"/>
    </row>
    <row r="2490" spans="1:1" s="138" customFormat="1" x14ac:dyDescent="0.25">
      <c r="A2490" s="139"/>
    </row>
    <row r="2491" spans="1:1" s="138" customFormat="1" x14ac:dyDescent="0.25">
      <c r="A2491" s="139"/>
    </row>
    <row r="2492" spans="1:1" s="138" customFormat="1" x14ac:dyDescent="0.25">
      <c r="A2492" s="139"/>
    </row>
    <row r="2493" spans="1:1" s="138" customFormat="1" x14ac:dyDescent="0.25">
      <c r="A2493" s="139"/>
    </row>
    <row r="2494" spans="1:1" s="138" customFormat="1" x14ac:dyDescent="0.25">
      <c r="A2494" s="139"/>
    </row>
    <row r="2495" spans="1:1" s="138" customFormat="1" x14ac:dyDescent="0.25">
      <c r="A2495" s="139"/>
    </row>
    <row r="2496" spans="1:1" s="138" customFormat="1" x14ac:dyDescent="0.25">
      <c r="A2496" s="139"/>
    </row>
    <row r="2497" spans="1:1" s="138" customFormat="1" x14ac:dyDescent="0.25">
      <c r="A2497" s="139"/>
    </row>
    <row r="2498" spans="1:1" s="138" customFormat="1" x14ac:dyDescent="0.25">
      <c r="A2498" s="139"/>
    </row>
    <row r="2499" spans="1:1" s="138" customFormat="1" x14ac:dyDescent="0.25">
      <c r="A2499" s="139"/>
    </row>
    <row r="2500" spans="1:1" s="138" customFormat="1" x14ac:dyDescent="0.25">
      <c r="A2500" s="139"/>
    </row>
    <row r="2501" spans="1:1" s="138" customFormat="1" x14ac:dyDescent="0.25">
      <c r="A2501" s="139"/>
    </row>
    <row r="2502" spans="1:1" s="138" customFormat="1" x14ac:dyDescent="0.25">
      <c r="A2502" s="139"/>
    </row>
    <row r="2503" spans="1:1" s="138" customFormat="1" x14ac:dyDescent="0.25">
      <c r="A2503" s="139"/>
    </row>
    <row r="2504" spans="1:1" s="138" customFormat="1" x14ac:dyDescent="0.25">
      <c r="A2504" s="139"/>
    </row>
    <row r="2505" spans="1:1" s="138" customFormat="1" x14ac:dyDescent="0.25">
      <c r="A2505" s="139"/>
    </row>
    <row r="2506" spans="1:1" s="138" customFormat="1" x14ac:dyDescent="0.25">
      <c r="A2506" s="139"/>
    </row>
    <row r="2507" spans="1:1" s="138" customFormat="1" x14ac:dyDescent="0.25">
      <c r="A2507" s="139"/>
    </row>
    <row r="2508" spans="1:1" s="138" customFormat="1" x14ac:dyDescent="0.25">
      <c r="A2508" s="139"/>
    </row>
    <row r="2509" spans="1:1" s="138" customFormat="1" x14ac:dyDescent="0.25">
      <c r="A2509" s="139"/>
    </row>
    <row r="2510" spans="1:1" s="138" customFormat="1" x14ac:dyDescent="0.25">
      <c r="A2510" s="139"/>
    </row>
    <row r="2511" spans="1:1" s="138" customFormat="1" x14ac:dyDescent="0.25">
      <c r="A2511" s="139"/>
    </row>
    <row r="2512" spans="1:1" s="138" customFormat="1" x14ac:dyDescent="0.25">
      <c r="A2512" s="139"/>
    </row>
    <row r="2513" spans="1:1" s="138" customFormat="1" x14ac:dyDescent="0.25">
      <c r="A2513" s="139"/>
    </row>
    <row r="2514" spans="1:1" s="138" customFormat="1" x14ac:dyDescent="0.25">
      <c r="A2514" s="139"/>
    </row>
    <row r="2515" spans="1:1" s="138" customFormat="1" x14ac:dyDescent="0.25">
      <c r="A2515" s="139"/>
    </row>
    <row r="2516" spans="1:1" s="138" customFormat="1" x14ac:dyDescent="0.25">
      <c r="A2516" s="139"/>
    </row>
    <row r="2517" spans="1:1" s="138" customFormat="1" x14ac:dyDescent="0.25">
      <c r="A2517" s="139"/>
    </row>
    <row r="2518" spans="1:1" s="138" customFormat="1" x14ac:dyDescent="0.25">
      <c r="A2518" s="139"/>
    </row>
    <row r="2519" spans="1:1" s="138" customFormat="1" x14ac:dyDescent="0.25">
      <c r="A2519" s="139"/>
    </row>
    <row r="2520" spans="1:1" s="138" customFormat="1" x14ac:dyDescent="0.25">
      <c r="A2520" s="139"/>
    </row>
    <row r="2521" spans="1:1" s="138" customFormat="1" x14ac:dyDescent="0.25">
      <c r="A2521" s="139"/>
    </row>
    <row r="2522" spans="1:1" s="138" customFormat="1" x14ac:dyDescent="0.25">
      <c r="A2522" s="139"/>
    </row>
    <row r="2523" spans="1:1" s="138" customFormat="1" x14ac:dyDescent="0.25">
      <c r="A2523" s="139"/>
    </row>
    <row r="2524" spans="1:1" s="138" customFormat="1" x14ac:dyDescent="0.25">
      <c r="A2524" s="139"/>
    </row>
    <row r="2525" spans="1:1" s="138" customFormat="1" x14ac:dyDescent="0.25">
      <c r="A2525" s="139"/>
    </row>
    <row r="2526" spans="1:1" s="138" customFormat="1" x14ac:dyDescent="0.25">
      <c r="A2526" s="139"/>
    </row>
    <row r="2527" spans="1:1" s="138" customFormat="1" x14ac:dyDescent="0.25">
      <c r="A2527" s="139"/>
    </row>
    <row r="2528" spans="1:1" s="138" customFormat="1" x14ac:dyDescent="0.25">
      <c r="A2528" s="139"/>
    </row>
    <row r="2529" spans="1:1" s="138" customFormat="1" x14ac:dyDescent="0.25">
      <c r="A2529" s="139"/>
    </row>
    <row r="2530" spans="1:1" s="138" customFormat="1" x14ac:dyDescent="0.25">
      <c r="A2530" s="139"/>
    </row>
    <row r="2531" spans="1:1" s="138" customFormat="1" x14ac:dyDescent="0.25">
      <c r="A2531" s="139"/>
    </row>
    <row r="2532" spans="1:1" s="138" customFormat="1" x14ac:dyDescent="0.25">
      <c r="A2532" s="139"/>
    </row>
    <row r="2533" spans="1:1" s="138" customFormat="1" x14ac:dyDescent="0.25">
      <c r="A2533" s="139"/>
    </row>
    <row r="2534" spans="1:1" s="138" customFormat="1" x14ac:dyDescent="0.25">
      <c r="A2534" s="139"/>
    </row>
    <row r="2535" spans="1:1" s="138" customFormat="1" x14ac:dyDescent="0.25">
      <c r="A2535" s="139"/>
    </row>
    <row r="2536" spans="1:1" s="138" customFormat="1" x14ac:dyDescent="0.25">
      <c r="A2536" s="139"/>
    </row>
    <row r="2537" spans="1:1" s="138" customFormat="1" x14ac:dyDescent="0.25">
      <c r="A2537" s="139"/>
    </row>
    <row r="2538" spans="1:1" s="138" customFormat="1" x14ac:dyDescent="0.25">
      <c r="A2538" s="139"/>
    </row>
    <row r="2539" spans="1:1" s="138" customFormat="1" x14ac:dyDescent="0.25">
      <c r="A2539" s="139"/>
    </row>
    <row r="2540" spans="1:1" s="138" customFormat="1" x14ac:dyDescent="0.25">
      <c r="A2540" s="139"/>
    </row>
    <row r="2541" spans="1:1" s="138" customFormat="1" x14ac:dyDescent="0.25">
      <c r="A2541" s="139"/>
    </row>
    <row r="2542" spans="1:1" s="138" customFormat="1" x14ac:dyDescent="0.25">
      <c r="A2542" s="139"/>
    </row>
    <row r="2543" spans="1:1" s="138" customFormat="1" x14ac:dyDescent="0.25">
      <c r="A2543" s="139"/>
    </row>
    <row r="2544" spans="1:1" s="138" customFormat="1" x14ac:dyDescent="0.25">
      <c r="A2544" s="139"/>
    </row>
    <row r="2545" spans="1:1" s="138" customFormat="1" x14ac:dyDescent="0.25">
      <c r="A2545" s="139"/>
    </row>
    <row r="2546" spans="1:1" s="138" customFormat="1" x14ac:dyDescent="0.25">
      <c r="A2546" s="139"/>
    </row>
    <row r="2547" spans="1:1" s="138" customFormat="1" x14ac:dyDescent="0.25">
      <c r="A2547" s="139"/>
    </row>
    <row r="2548" spans="1:1" s="138" customFormat="1" x14ac:dyDescent="0.25">
      <c r="A2548" s="139"/>
    </row>
    <row r="2549" spans="1:1" s="138" customFormat="1" x14ac:dyDescent="0.25">
      <c r="A2549" s="139"/>
    </row>
    <row r="2550" spans="1:1" s="138" customFormat="1" x14ac:dyDescent="0.25">
      <c r="A2550" s="139"/>
    </row>
    <row r="2551" spans="1:1" s="138" customFormat="1" x14ac:dyDescent="0.25">
      <c r="A2551" s="139"/>
    </row>
    <row r="2552" spans="1:1" s="138" customFormat="1" x14ac:dyDescent="0.25">
      <c r="A2552" s="139"/>
    </row>
    <row r="2553" spans="1:1" s="138" customFormat="1" x14ac:dyDescent="0.25">
      <c r="A2553" s="139"/>
    </row>
    <row r="2554" spans="1:1" s="138" customFormat="1" x14ac:dyDescent="0.25">
      <c r="A2554" s="139"/>
    </row>
    <row r="2555" spans="1:1" s="138" customFormat="1" x14ac:dyDescent="0.25">
      <c r="A2555" s="139"/>
    </row>
    <row r="2556" spans="1:1" s="138" customFormat="1" x14ac:dyDescent="0.25">
      <c r="A2556" s="139"/>
    </row>
    <row r="2557" spans="1:1" s="138" customFormat="1" x14ac:dyDescent="0.25">
      <c r="A2557" s="139"/>
    </row>
    <row r="2558" spans="1:1" s="138" customFormat="1" x14ac:dyDescent="0.25">
      <c r="A2558" s="139"/>
    </row>
    <row r="2559" spans="1:1" s="138" customFormat="1" x14ac:dyDescent="0.25">
      <c r="A2559" s="139"/>
    </row>
    <row r="2560" spans="1:1" s="138" customFormat="1" x14ac:dyDescent="0.25">
      <c r="A2560" s="139"/>
    </row>
    <row r="2561" spans="1:1" s="138" customFormat="1" x14ac:dyDescent="0.25">
      <c r="A2561" s="139"/>
    </row>
    <row r="2562" spans="1:1" s="138" customFormat="1" x14ac:dyDescent="0.25">
      <c r="A2562" s="139"/>
    </row>
    <row r="2563" spans="1:1" s="138" customFormat="1" x14ac:dyDescent="0.25">
      <c r="A2563" s="139"/>
    </row>
    <row r="2564" spans="1:1" s="138" customFormat="1" x14ac:dyDescent="0.25">
      <c r="A2564" s="139"/>
    </row>
    <row r="2565" spans="1:1" s="138" customFormat="1" x14ac:dyDescent="0.25">
      <c r="A2565" s="139"/>
    </row>
    <row r="2566" spans="1:1" s="138" customFormat="1" x14ac:dyDescent="0.25">
      <c r="A2566" s="139"/>
    </row>
    <row r="2567" spans="1:1" s="138" customFormat="1" x14ac:dyDescent="0.25">
      <c r="A2567" s="139"/>
    </row>
    <row r="2568" spans="1:1" s="138" customFormat="1" x14ac:dyDescent="0.25">
      <c r="A2568" s="139"/>
    </row>
    <row r="2569" spans="1:1" s="138" customFormat="1" x14ac:dyDescent="0.25">
      <c r="A2569" s="139"/>
    </row>
    <row r="2570" spans="1:1" s="138" customFormat="1" x14ac:dyDescent="0.25">
      <c r="A2570" s="139"/>
    </row>
    <row r="2571" spans="1:1" s="138" customFormat="1" x14ac:dyDescent="0.25">
      <c r="A2571" s="139"/>
    </row>
    <row r="2572" spans="1:1" s="138" customFormat="1" x14ac:dyDescent="0.25">
      <c r="A2572" s="139"/>
    </row>
    <row r="2573" spans="1:1" s="138" customFormat="1" x14ac:dyDescent="0.25">
      <c r="A2573" s="139"/>
    </row>
    <row r="2574" spans="1:1" s="138" customFormat="1" x14ac:dyDescent="0.25">
      <c r="A2574" s="139"/>
    </row>
    <row r="2575" spans="1:1" s="138" customFormat="1" x14ac:dyDescent="0.25">
      <c r="A2575" s="139"/>
    </row>
    <row r="2576" spans="1:1" s="138" customFormat="1" x14ac:dyDescent="0.25">
      <c r="A2576" s="139"/>
    </row>
    <row r="2577" spans="1:1" s="138" customFormat="1" x14ac:dyDescent="0.25">
      <c r="A2577" s="139"/>
    </row>
    <row r="2578" spans="1:1" s="138" customFormat="1" x14ac:dyDescent="0.25">
      <c r="A2578" s="139"/>
    </row>
    <row r="2579" spans="1:1" s="138" customFormat="1" x14ac:dyDescent="0.25">
      <c r="A2579" s="139"/>
    </row>
    <row r="2580" spans="1:1" s="138" customFormat="1" x14ac:dyDescent="0.25">
      <c r="A2580" s="139"/>
    </row>
    <row r="2581" spans="1:1" s="138" customFormat="1" x14ac:dyDescent="0.25">
      <c r="A2581" s="139"/>
    </row>
    <row r="2582" spans="1:1" s="138" customFormat="1" x14ac:dyDescent="0.25">
      <c r="A2582" s="139"/>
    </row>
    <row r="2583" spans="1:1" s="138" customFormat="1" x14ac:dyDescent="0.25">
      <c r="A2583" s="139"/>
    </row>
    <row r="2584" spans="1:1" s="138" customFormat="1" x14ac:dyDescent="0.25">
      <c r="A2584" s="139"/>
    </row>
    <row r="2585" spans="1:1" s="138" customFormat="1" x14ac:dyDescent="0.25">
      <c r="A2585" s="139"/>
    </row>
    <row r="2586" spans="1:1" s="138" customFormat="1" x14ac:dyDescent="0.25">
      <c r="A2586" s="139"/>
    </row>
    <row r="2587" spans="1:1" s="138" customFormat="1" x14ac:dyDescent="0.25">
      <c r="A2587" s="139"/>
    </row>
    <row r="2588" spans="1:1" s="138" customFormat="1" x14ac:dyDescent="0.25">
      <c r="A2588" s="139"/>
    </row>
    <row r="2589" spans="1:1" s="138" customFormat="1" x14ac:dyDescent="0.25">
      <c r="A2589" s="139"/>
    </row>
    <row r="2590" spans="1:1" s="138" customFormat="1" x14ac:dyDescent="0.25">
      <c r="A2590" s="139"/>
    </row>
    <row r="2591" spans="1:1" s="138" customFormat="1" x14ac:dyDescent="0.25">
      <c r="A2591" s="139"/>
    </row>
    <row r="2592" spans="1:1" s="138" customFormat="1" x14ac:dyDescent="0.25">
      <c r="A2592" s="139"/>
    </row>
    <row r="2593" spans="1:1" s="138" customFormat="1" x14ac:dyDescent="0.25">
      <c r="A2593" s="139"/>
    </row>
    <row r="2594" spans="1:1" s="138" customFormat="1" x14ac:dyDescent="0.25">
      <c r="A2594" s="139"/>
    </row>
    <row r="2595" spans="1:1" s="138" customFormat="1" x14ac:dyDescent="0.25">
      <c r="A2595" s="139"/>
    </row>
    <row r="2596" spans="1:1" s="138" customFormat="1" x14ac:dyDescent="0.25">
      <c r="A2596" s="139"/>
    </row>
    <row r="2597" spans="1:1" s="138" customFormat="1" x14ac:dyDescent="0.25">
      <c r="A2597" s="139"/>
    </row>
    <row r="2598" spans="1:1" s="138" customFormat="1" x14ac:dyDescent="0.25">
      <c r="A2598" s="139"/>
    </row>
    <row r="2599" spans="1:1" s="138" customFormat="1" x14ac:dyDescent="0.25">
      <c r="A2599" s="139"/>
    </row>
    <row r="2600" spans="1:1" s="138" customFormat="1" x14ac:dyDescent="0.25">
      <c r="A2600" s="139"/>
    </row>
    <row r="2601" spans="1:1" s="138" customFormat="1" x14ac:dyDescent="0.25">
      <c r="A2601" s="139"/>
    </row>
    <row r="2602" spans="1:1" s="138" customFormat="1" x14ac:dyDescent="0.25">
      <c r="A2602" s="139"/>
    </row>
    <row r="2603" spans="1:1" s="138" customFormat="1" x14ac:dyDescent="0.25">
      <c r="A2603" s="139"/>
    </row>
    <row r="2604" spans="1:1" s="138" customFormat="1" x14ac:dyDescent="0.25">
      <c r="A2604" s="139"/>
    </row>
    <row r="2605" spans="1:1" s="138" customFormat="1" x14ac:dyDescent="0.25">
      <c r="A2605" s="139"/>
    </row>
    <row r="2606" spans="1:1" s="138" customFormat="1" x14ac:dyDescent="0.25">
      <c r="A2606" s="139"/>
    </row>
    <row r="2607" spans="1:1" s="138" customFormat="1" x14ac:dyDescent="0.25">
      <c r="A2607" s="139"/>
    </row>
    <row r="2608" spans="1:1" s="138" customFormat="1" x14ac:dyDescent="0.25">
      <c r="A2608" s="139"/>
    </row>
    <row r="2609" spans="1:1" s="138" customFormat="1" x14ac:dyDescent="0.25">
      <c r="A2609" s="139"/>
    </row>
    <row r="2610" spans="1:1" s="138" customFormat="1" x14ac:dyDescent="0.25">
      <c r="A2610" s="139"/>
    </row>
    <row r="2611" spans="1:1" s="138" customFormat="1" x14ac:dyDescent="0.25">
      <c r="A2611" s="139"/>
    </row>
    <row r="2612" spans="1:1" s="138" customFormat="1" x14ac:dyDescent="0.25">
      <c r="A2612" s="139"/>
    </row>
    <row r="2613" spans="1:1" s="138" customFormat="1" x14ac:dyDescent="0.25">
      <c r="A2613" s="139"/>
    </row>
    <row r="2614" spans="1:1" s="138" customFormat="1" x14ac:dyDescent="0.25">
      <c r="A2614" s="139"/>
    </row>
    <row r="2615" spans="1:1" s="138" customFormat="1" x14ac:dyDescent="0.25">
      <c r="A2615" s="139"/>
    </row>
    <row r="2616" spans="1:1" s="138" customFormat="1" x14ac:dyDescent="0.25">
      <c r="A2616" s="139"/>
    </row>
    <row r="2617" spans="1:1" s="138" customFormat="1" x14ac:dyDescent="0.25">
      <c r="A2617" s="139"/>
    </row>
    <row r="2618" spans="1:1" s="138" customFormat="1" x14ac:dyDescent="0.25">
      <c r="A2618" s="139"/>
    </row>
    <row r="2619" spans="1:1" s="138" customFormat="1" x14ac:dyDescent="0.25">
      <c r="A2619" s="139"/>
    </row>
    <row r="2620" spans="1:1" s="138" customFormat="1" x14ac:dyDescent="0.25">
      <c r="A2620" s="139"/>
    </row>
    <row r="2621" spans="1:1" s="138" customFormat="1" x14ac:dyDescent="0.25">
      <c r="A2621" s="139"/>
    </row>
    <row r="2622" spans="1:1" s="138" customFormat="1" x14ac:dyDescent="0.25">
      <c r="A2622" s="139"/>
    </row>
    <row r="2623" spans="1:1" s="138" customFormat="1" x14ac:dyDescent="0.25">
      <c r="A2623" s="139"/>
    </row>
    <row r="2624" spans="1:1" s="138" customFormat="1" x14ac:dyDescent="0.25">
      <c r="A2624" s="139"/>
    </row>
    <row r="2625" spans="1:1" s="138" customFormat="1" x14ac:dyDescent="0.25">
      <c r="A2625" s="139"/>
    </row>
    <row r="2626" spans="1:1" s="138" customFormat="1" x14ac:dyDescent="0.25">
      <c r="A2626" s="139"/>
    </row>
    <row r="2627" spans="1:1" s="138" customFormat="1" x14ac:dyDescent="0.25">
      <c r="A2627" s="139"/>
    </row>
    <row r="2628" spans="1:1" s="138" customFormat="1" x14ac:dyDescent="0.25">
      <c r="A2628" s="139"/>
    </row>
    <row r="2629" spans="1:1" s="138" customFormat="1" x14ac:dyDescent="0.25">
      <c r="A2629" s="139"/>
    </row>
    <row r="2630" spans="1:1" s="138" customFormat="1" x14ac:dyDescent="0.25">
      <c r="A2630" s="139"/>
    </row>
    <row r="2631" spans="1:1" s="138" customFormat="1" x14ac:dyDescent="0.25">
      <c r="A2631" s="139"/>
    </row>
    <row r="2632" spans="1:1" s="138" customFormat="1" x14ac:dyDescent="0.25">
      <c r="A2632" s="139"/>
    </row>
    <row r="2633" spans="1:1" s="138" customFormat="1" x14ac:dyDescent="0.25">
      <c r="A2633" s="139"/>
    </row>
    <row r="2634" spans="1:1" s="138" customFormat="1" x14ac:dyDescent="0.25">
      <c r="A2634" s="139"/>
    </row>
    <row r="2635" spans="1:1" s="138" customFormat="1" x14ac:dyDescent="0.25">
      <c r="A2635" s="139"/>
    </row>
    <row r="2636" spans="1:1" s="138" customFormat="1" x14ac:dyDescent="0.25">
      <c r="A2636" s="139"/>
    </row>
    <row r="2637" spans="1:1" s="138" customFormat="1" x14ac:dyDescent="0.25">
      <c r="A2637" s="139"/>
    </row>
    <row r="2638" spans="1:1" s="138" customFormat="1" x14ac:dyDescent="0.25">
      <c r="A2638" s="139"/>
    </row>
    <row r="2639" spans="1:1" s="138" customFormat="1" x14ac:dyDescent="0.25">
      <c r="A2639" s="139"/>
    </row>
    <row r="2640" spans="1:1" s="138" customFormat="1" x14ac:dyDescent="0.25">
      <c r="A2640" s="139"/>
    </row>
    <row r="2641" spans="1:1" s="138" customFormat="1" x14ac:dyDescent="0.25">
      <c r="A2641" s="139"/>
    </row>
    <row r="2642" spans="1:1" s="138" customFormat="1" x14ac:dyDescent="0.25">
      <c r="A2642" s="139"/>
    </row>
    <row r="2643" spans="1:1" s="138" customFormat="1" x14ac:dyDescent="0.25">
      <c r="A2643" s="139"/>
    </row>
    <row r="2644" spans="1:1" s="138" customFormat="1" x14ac:dyDescent="0.25">
      <c r="A2644" s="139"/>
    </row>
    <row r="2645" spans="1:1" s="138" customFormat="1" x14ac:dyDescent="0.25">
      <c r="A2645" s="139"/>
    </row>
    <row r="2646" spans="1:1" s="138" customFormat="1" x14ac:dyDescent="0.25">
      <c r="A2646" s="139"/>
    </row>
    <row r="2647" spans="1:1" s="138" customFormat="1" x14ac:dyDescent="0.25">
      <c r="A2647" s="139"/>
    </row>
    <row r="2648" spans="1:1" s="138" customFormat="1" x14ac:dyDescent="0.25">
      <c r="A2648" s="139"/>
    </row>
    <row r="2649" spans="1:1" s="138" customFormat="1" x14ac:dyDescent="0.25">
      <c r="A2649" s="139"/>
    </row>
    <row r="2650" spans="1:1" s="138" customFormat="1" x14ac:dyDescent="0.25">
      <c r="A2650" s="139"/>
    </row>
    <row r="2651" spans="1:1" s="138" customFormat="1" x14ac:dyDescent="0.25">
      <c r="A2651" s="139"/>
    </row>
    <row r="2652" spans="1:1" s="138" customFormat="1" x14ac:dyDescent="0.25">
      <c r="A2652" s="139"/>
    </row>
    <row r="2653" spans="1:1" s="138" customFormat="1" x14ac:dyDescent="0.25">
      <c r="A2653" s="139"/>
    </row>
    <row r="2654" spans="1:1" s="138" customFormat="1" x14ac:dyDescent="0.25">
      <c r="A2654" s="139"/>
    </row>
    <row r="2655" spans="1:1" s="138" customFormat="1" x14ac:dyDescent="0.25">
      <c r="A2655" s="139"/>
    </row>
    <row r="2656" spans="1:1" s="138" customFormat="1" x14ac:dyDescent="0.25">
      <c r="A2656" s="139"/>
    </row>
    <row r="2657" spans="1:1" s="138" customFormat="1" x14ac:dyDescent="0.25">
      <c r="A2657" s="139"/>
    </row>
    <row r="2658" spans="1:1" s="138" customFormat="1" x14ac:dyDescent="0.25">
      <c r="A2658" s="139"/>
    </row>
    <row r="2659" spans="1:1" s="138" customFormat="1" x14ac:dyDescent="0.25">
      <c r="A2659" s="139"/>
    </row>
    <row r="2660" spans="1:1" s="138" customFormat="1" x14ac:dyDescent="0.25">
      <c r="A2660" s="139"/>
    </row>
    <row r="2661" spans="1:1" s="138" customFormat="1" x14ac:dyDescent="0.25">
      <c r="A2661" s="139"/>
    </row>
    <row r="2662" spans="1:1" s="138" customFormat="1" x14ac:dyDescent="0.25">
      <c r="A2662" s="139"/>
    </row>
    <row r="2663" spans="1:1" s="138" customFormat="1" x14ac:dyDescent="0.25">
      <c r="A2663" s="139"/>
    </row>
    <row r="2664" spans="1:1" s="138" customFormat="1" x14ac:dyDescent="0.25">
      <c r="A2664" s="139"/>
    </row>
    <row r="2665" spans="1:1" s="138" customFormat="1" x14ac:dyDescent="0.25">
      <c r="A2665" s="139"/>
    </row>
    <row r="2666" spans="1:1" s="138" customFormat="1" x14ac:dyDescent="0.25">
      <c r="A2666" s="139"/>
    </row>
    <row r="2667" spans="1:1" s="138" customFormat="1" x14ac:dyDescent="0.25">
      <c r="A2667" s="139"/>
    </row>
    <row r="2668" spans="1:1" s="138" customFormat="1" x14ac:dyDescent="0.25">
      <c r="A2668" s="139"/>
    </row>
    <row r="2669" spans="1:1" s="138" customFormat="1" x14ac:dyDescent="0.25">
      <c r="A2669" s="139"/>
    </row>
    <row r="2670" spans="1:1" s="138" customFormat="1" x14ac:dyDescent="0.25">
      <c r="A2670" s="139"/>
    </row>
    <row r="2671" spans="1:1" s="138" customFormat="1" x14ac:dyDescent="0.25">
      <c r="A2671" s="139"/>
    </row>
    <row r="2672" spans="1:1" s="138" customFormat="1" x14ac:dyDescent="0.25">
      <c r="A2672" s="139"/>
    </row>
    <row r="2673" spans="1:1" s="138" customFormat="1" x14ac:dyDescent="0.25">
      <c r="A2673" s="139"/>
    </row>
    <row r="2674" spans="1:1" s="138" customFormat="1" x14ac:dyDescent="0.25">
      <c r="A2674" s="139"/>
    </row>
    <row r="2675" spans="1:1" s="138" customFormat="1" x14ac:dyDescent="0.25">
      <c r="A2675" s="139"/>
    </row>
    <row r="2676" spans="1:1" s="138" customFormat="1" x14ac:dyDescent="0.25">
      <c r="A2676" s="139"/>
    </row>
    <row r="2677" spans="1:1" s="138" customFormat="1" x14ac:dyDescent="0.25">
      <c r="A2677" s="139"/>
    </row>
    <row r="2678" spans="1:1" s="138" customFormat="1" x14ac:dyDescent="0.25">
      <c r="A2678" s="139"/>
    </row>
    <row r="2679" spans="1:1" s="138" customFormat="1" x14ac:dyDescent="0.25">
      <c r="A2679" s="139"/>
    </row>
    <row r="2680" spans="1:1" s="138" customFormat="1" x14ac:dyDescent="0.25">
      <c r="A2680" s="139"/>
    </row>
    <row r="2681" spans="1:1" s="138" customFormat="1" x14ac:dyDescent="0.25">
      <c r="A2681" s="139"/>
    </row>
    <row r="2682" spans="1:1" s="138" customFormat="1" x14ac:dyDescent="0.25">
      <c r="A2682" s="139"/>
    </row>
    <row r="2683" spans="1:1" s="138" customFormat="1" x14ac:dyDescent="0.25">
      <c r="A2683" s="139"/>
    </row>
    <row r="2684" spans="1:1" s="138" customFormat="1" x14ac:dyDescent="0.25">
      <c r="A2684" s="139"/>
    </row>
    <row r="2685" spans="1:1" s="138" customFormat="1" x14ac:dyDescent="0.25">
      <c r="A2685" s="139"/>
    </row>
    <row r="2686" spans="1:1" s="138" customFormat="1" x14ac:dyDescent="0.25">
      <c r="A2686" s="139"/>
    </row>
    <row r="2687" spans="1:1" s="138" customFormat="1" x14ac:dyDescent="0.25">
      <c r="A2687" s="139"/>
    </row>
    <row r="2688" spans="1:1" s="138" customFormat="1" x14ac:dyDescent="0.25">
      <c r="A2688" s="139"/>
    </row>
    <row r="2689" spans="1:1" s="138" customFormat="1" x14ac:dyDescent="0.25">
      <c r="A2689" s="139"/>
    </row>
    <row r="2690" spans="1:1" s="138" customFormat="1" x14ac:dyDescent="0.25">
      <c r="A2690" s="139"/>
    </row>
    <row r="2691" spans="1:1" s="138" customFormat="1" x14ac:dyDescent="0.25">
      <c r="A2691" s="139"/>
    </row>
    <row r="2692" spans="1:1" s="138" customFormat="1" x14ac:dyDescent="0.25">
      <c r="A2692" s="139"/>
    </row>
    <row r="2693" spans="1:1" s="138" customFormat="1" x14ac:dyDescent="0.25">
      <c r="A2693" s="139"/>
    </row>
    <row r="2694" spans="1:1" s="138" customFormat="1" x14ac:dyDescent="0.25">
      <c r="A2694" s="139"/>
    </row>
    <row r="2695" spans="1:1" s="138" customFormat="1" x14ac:dyDescent="0.25">
      <c r="A2695" s="139"/>
    </row>
    <row r="2696" spans="1:1" s="138" customFormat="1" x14ac:dyDescent="0.25">
      <c r="A2696" s="139"/>
    </row>
    <row r="2697" spans="1:1" s="138" customFormat="1" x14ac:dyDescent="0.25">
      <c r="A2697" s="139"/>
    </row>
    <row r="2698" spans="1:1" s="138" customFormat="1" x14ac:dyDescent="0.25">
      <c r="A2698" s="139"/>
    </row>
    <row r="2699" spans="1:1" s="138" customFormat="1" x14ac:dyDescent="0.25">
      <c r="A2699" s="139"/>
    </row>
    <row r="2700" spans="1:1" s="138" customFormat="1" x14ac:dyDescent="0.25">
      <c r="A2700" s="139"/>
    </row>
    <row r="2701" spans="1:1" s="138" customFormat="1" x14ac:dyDescent="0.25">
      <c r="A2701" s="139"/>
    </row>
    <row r="2702" spans="1:1" s="138" customFormat="1" x14ac:dyDescent="0.25">
      <c r="A2702" s="139"/>
    </row>
    <row r="2703" spans="1:1" s="138" customFormat="1" x14ac:dyDescent="0.25">
      <c r="A2703" s="139"/>
    </row>
    <row r="2704" spans="1:1" s="138" customFormat="1" x14ac:dyDescent="0.25">
      <c r="A2704" s="139"/>
    </row>
    <row r="2705" spans="1:1" s="138" customFormat="1" x14ac:dyDescent="0.25">
      <c r="A2705" s="139"/>
    </row>
    <row r="2706" spans="1:1" s="138" customFormat="1" x14ac:dyDescent="0.25">
      <c r="A2706" s="139"/>
    </row>
    <row r="2707" spans="1:1" s="138" customFormat="1" x14ac:dyDescent="0.25">
      <c r="A2707" s="139"/>
    </row>
    <row r="2708" spans="1:1" s="138" customFormat="1" x14ac:dyDescent="0.25">
      <c r="A2708" s="139"/>
    </row>
    <row r="2709" spans="1:1" s="138" customFormat="1" x14ac:dyDescent="0.25">
      <c r="A2709" s="139"/>
    </row>
    <row r="2710" spans="1:1" s="138" customFormat="1" x14ac:dyDescent="0.25">
      <c r="A2710" s="139"/>
    </row>
    <row r="2711" spans="1:1" s="138" customFormat="1" x14ac:dyDescent="0.25">
      <c r="A2711" s="139"/>
    </row>
    <row r="2712" spans="1:1" s="138" customFormat="1" x14ac:dyDescent="0.25">
      <c r="A2712" s="139"/>
    </row>
    <row r="2713" spans="1:1" s="138" customFormat="1" x14ac:dyDescent="0.25">
      <c r="A2713" s="139"/>
    </row>
    <row r="2714" spans="1:1" s="138" customFormat="1" x14ac:dyDescent="0.25">
      <c r="A2714" s="139"/>
    </row>
    <row r="2715" spans="1:1" s="138" customFormat="1" x14ac:dyDescent="0.25">
      <c r="A2715" s="139"/>
    </row>
    <row r="2716" spans="1:1" s="138" customFormat="1" x14ac:dyDescent="0.25">
      <c r="A2716" s="139"/>
    </row>
    <row r="2717" spans="1:1" s="138" customFormat="1" x14ac:dyDescent="0.25">
      <c r="A2717" s="139"/>
    </row>
    <row r="2718" spans="1:1" s="138" customFormat="1" x14ac:dyDescent="0.25">
      <c r="A2718" s="139"/>
    </row>
    <row r="2719" spans="1:1" s="138" customFormat="1" x14ac:dyDescent="0.25">
      <c r="A2719" s="139"/>
    </row>
    <row r="2720" spans="1:1" s="138" customFormat="1" x14ac:dyDescent="0.25">
      <c r="A2720" s="139"/>
    </row>
    <row r="2721" spans="1:1" s="138" customFormat="1" x14ac:dyDescent="0.25">
      <c r="A2721" s="139"/>
    </row>
    <row r="2722" spans="1:1" s="138" customFormat="1" x14ac:dyDescent="0.25">
      <c r="A2722" s="139"/>
    </row>
    <row r="2723" spans="1:1" s="138" customFormat="1" x14ac:dyDescent="0.25">
      <c r="A2723" s="139"/>
    </row>
    <row r="2724" spans="1:1" s="138" customFormat="1" x14ac:dyDescent="0.25">
      <c r="A2724" s="139"/>
    </row>
    <row r="2725" spans="1:1" s="138" customFormat="1" x14ac:dyDescent="0.25">
      <c r="A2725" s="139"/>
    </row>
    <row r="2726" spans="1:1" s="138" customFormat="1" x14ac:dyDescent="0.25">
      <c r="A2726" s="139"/>
    </row>
    <row r="2727" spans="1:1" s="138" customFormat="1" x14ac:dyDescent="0.25">
      <c r="A2727" s="139"/>
    </row>
    <row r="2728" spans="1:1" s="138" customFormat="1" x14ac:dyDescent="0.25">
      <c r="A2728" s="139"/>
    </row>
    <row r="2729" spans="1:1" s="138" customFormat="1" x14ac:dyDescent="0.25">
      <c r="A2729" s="139"/>
    </row>
    <row r="2730" spans="1:1" s="138" customFormat="1" x14ac:dyDescent="0.25">
      <c r="A2730" s="139"/>
    </row>
    <row r="2731" spans="1:1" s="138" customFormat="1" x14ac:dyDescent="0.25">
      <c r="A2731" s="139"/>
    </row>
    <row r="2732" spans="1:1" s="138" customFormat="1" x14ac:dyDescent="0.25">
      <c r="A2732" s="139"/>
    </row>
    <row r="2733" spans="1:1" s="138" customFormat="1" x14ac:dyDescent="0.25">
      <c r="A2733" s="139"/>
    </row>
    <row r="2734" spans="1:1" s="138" customFormat="1" x14ac:dyDescent="0.25">
      <c r="A2734" s="139"/>
    </row>
    <row r="2735" spans="1:1" s="138" customFormat="1" x14ac:dyDescent="0.25">
      <c r="A2735" s="139"/>
    </row>
    <row r="2736" spans="1:1" s="138" customFormat="1" x14ac:dyDescent="0.25">
      <c r="A2736" s="139"/>
    </row>
    <row r="2737" spans="1:1" s="138" customFormat="1" x14ac:dyDescent="0.25">
      <c r="A2737" s="139"/>
    </row>
    <row r="2738" spans="1:1" s="138" customFormat="1" x14ac:dyDescent="0.25">
      <c r="A2738" s="139"/>
    </row>
    <row r="2739" spans="1:1" s="138" customFormat="1" x14ac:dyDescent="0.25">
      <c r="A2739" s="139"/>
    </row>
    <row r="2740" spans="1:1" s="138" customFormat="1" x14ac:dyDescent="0.25">
      <c r="A2740" s="139"/>
    </row>
    <row r="2741" spans="1:1" s="138" customFormat="1" x14ac:dyDescent="0.25">
      <c r="A2741" s="139"/>
    </row>
    <row r="2742" spans="1:1" s="138" customFormat="1" x14ac:dyDescent="0.25">
      <c r="A2742" s="139"/>
    </row>
    <row r="2743" spans="1:1" s="138" customFormat="1" x14ac:dyDescent="0.25">
      <c r="A2743" s="139"/>
    </row>
    <row r="2744" spans="1:1" s="138" customFormat="1" x14ac:dyDescent="0.25">
      <c r="A2744" s="139"/>
    </row>
    <row r="2745" spans="1:1" s="138" customFormat="1" x14ac:dyDescent="0.25">
      <c r="A2745" s="139"/>
    </row>
    <row r="2746" spans="1:1" s="138" customFormat="1" x14ac:dyDescent="0.25">
      <c r="A2746" s="139"/>
    </row>
    <row r="2747" spans="1:1" s="138" customFormat="1" x14ac:dyDescent="0.25">
      <c r="A2747" s="139"/>
    </row>
    <row r="2748" spans="1:1" s="138" customFormat="1" x14ac:dyDescent="0.25">
      <c r="A2748" s="139"/>
    </row>
    <row r="2749" spans="1:1" s="138" customFormat="1" x14ac:dyDescent="0.25">
      <c r="A2749" s="139"/>
    </row>
    <row r="2750" spans="1:1" s="138" customFormat="1" x14ac:dyDescent="0.25">
      <c r="A2750" s="139"/>
    </row>
    <row r="2751" spans="1:1" s="138" customFormat="1" x14ac:dyDescent="0.25">
      <c r="A2751" s="139"/>
    </row>
    <row r="2752" spans="1:1" s="138" customFormat="1" x14ac:dyDescent="0.25">
      <c r="A2752" s="139"/>
    </row>
    <row r="2753" spans="1:1" s="138" customFormat="1" x14ac:dyDescent="0.25">
      <c r="A2753" s="139"/>
    </row>
    <row r="2754" spans="1:1" s="138" customFormat="1" x14ac:dyDescent="0.25">
      <c r="A2754" s="139"/>
    </row>
    <row r="2755" spans="1:1" s="138" customFormat="1" x14ac:dyDescent="0.25">
      <c r="A2755" s="139"/>
    </row>
    <row r="2756" spans="1:1" s="138" customFormat="1" x14ac:dyDescent="0.25">
      <c r="A2756" s="139"/>
    </row>
    <row r="2757" spans="1:1" s="138" customFormat="1" x14ac:dyDescent="0.25">
      <c r="A2757" s="139"/>
    </row>
    <row r="2758" spans="1:1" s="138" customFormat="1" x14ac:dyDescent="0.25">
      <c r="A2758" s="139"/>
    </row>
    <row r="2759" spans="1:1" s="138" customFormat="1" x14ac:dyDescent="0.25">
      <c r="A2759" s="139"/>
    </row>
    <row r="2760" spans="1:1" s="138" customFormat="1" x14ac:dyDescent="0.25">
      <c r="A2760" s="139"/>
    </row>
    <row r="2761" spans="1:1" s="138" customFormat="1" x14ac:dyDescent="0.25">
      <c r="A2761" s="139"/>
    </row>
    <row r="2762" spans="1:1" s="138" customFormat="1" x14ac:dyDescent="0.25">
      <c r="A2762" s="139"/>
    </row>
    <row r="2763" spans="1:1" s="138" customFormat="1" x14ac:dyDescent="0.25">
      <c r="A2763" s="139"/>
    </row>
    <row r="2764" spans="1:1" s="138" customFormat="1" x14ac:dyDescent="0.25">
      <c r="A2764" s="139"/>
    </row>
    <row r="2765" spans="1:1" s="138" customFormat="1" x14ac:dyDescent="0.25">
      <c r="A2765" s="139"/>
    </row>
    <row r="2766" spans="1:1" s="138" customFormat="1" x14ac:dyDescent="0.25">
      <c r="A2766" s="139"/>
    </row>
    <row r="2767" spans="1:1" s="138" customFormat="1" x14ac:dyDescent="0.25">
      <c r="A2767" s="139"/>
    </row>
    <row r="2768" spans="1:1" s="138" customFormat="1" x14ac:dyDescent="0.25">
      <c r="A2768" s="139"/>
    </row>
    <row r="2769" spans="1:1" s="138" customFormat="1" x14ac:dyDescent="0.25">
      <c r="A2769" s="139"/>
    </row>
    <row r="2770" spans="1:1" s="138" customFormat="1" x14ac:dyDescent="0.25">
      <c r="A2770" s="139"/>
    </row>
    <row r="2771" spans="1:1" s="138" customFormat="1" x14ac:dyDescent="0.25">
      <c r="A2771" s="139"/>
    </row>
    <row r="2772" spans="1:1" s="138" customFormat="1" x14ac:dyDescent="0.25">
      <c r="A2772" s="139"/>
    </row>
    <row r="2773" spans="1:1" s="138" customFormat="1" x14ac:dyDescent="0.25">
      <c r="A2773" s="139"/>
    </row>
    <row r="2774" spans="1:1" s="138" customFormat="1" x14ac:dyDescent="0.25">
      <c r="A2774" s="139"/>
    </row>
    <row r="2775" spans="1:1" s="138" customFormat="1" x14ac:dyDescent="0.25">
      <c r="A2775" s="139"/>
    </row>
    <row r="2776" spans="1:1" s="138" customFormat="1" x14ac:dyDescent="0.25">
      <c r="A2776" s="139"/>
    </row>
    <row r="2777" spans="1:1" s="138" customFormat="1" x14ac:dyDescent="0.25">
      <c r="A2777" s="139"/>
    </row>
    <row r="2778" spans="1:1" s="138" customFormat="1" x14ac:dyDescent="0.25">
      <c r="A2778" s="139"/>
    </row>
    <row r="2779" spans="1:1" s="138" customFormat="1" x14ac:dyDescent="0.25">
      <c r="A2779" s="139"/>
    </row>
    <row r="2780" spans="1:1" s="138" customFormat="1" x14ac:dyDescent="0.25">
      <c r="A2780" s="139"/>
    </row>
    <row r="2781" spans="1:1" s="138" customFormat="1" x14ac:dyDescent="0.25">
      <c r="A2781" s="139"/>
    </row>
    <row r="2782" spans="1:1" s="138" customFormat="1" x14ac:dyDescent="0.25">
      <c r="A2782" s="139"/>
    </row>
    <row r="2783" spans="1:1" s="138" customFormat="1" x14ac:dyDescent="0.25">
      <c r="A2783" s="139"/>
    </row>
    <row r="2784" spans="1:1" s="138" customFormat="1" x14ac:dyDescent="0.25">
      <c r="A2784" s="139"/>
    </row>
    <row r="2785" spans="1:1" s="138" customFormat="1" x14ac:dyDescent="0.25">
      <c r="A2785" s="139"/>
    </row>
    <row r="2786" spans="1:1" s="138" customFormat="1" x14ac:dyDescent="0.25">
      <c r="A2786" s="139"/>
    </row>
    <row r="2787" spans="1:1" s="138" customFormat="1" x14ac:dyDescent="0.25">
      <c r="A2787" s="139"/>
    </row>
    <row r="2788" spans="1:1" s="138" customFormat="1" x14ac:dyDescent="0.25">
      <c r="A2788" s="139"/>
    </row>
    <row r="2789" spans="1:1" s="138" customFormat="1" x14ac:dyDescent="0.25">
      <c r="A2789" s="139"/>
    </row>
    <row r="2790" spans="1:1" s="138" customFormat="1" x14ac:dyDescent="0.25">
      <c r="A2790" s="139"/>
    </row>
    <row r="2791" spans="1:1" s="138" customFormat="1" x14ac:dyDescent="0.25">
      <c r="A2791" s="139"/>
    </row>
    <row r="2792" spans="1:1" s="138" customFormat="1" x14ac:dyDescent="0.25">
      <c r="A2792" s="139"/>
    </row>
    <row r="2793" spans="1:1" s="138" customFormat="1" x14ac:dyDescent="0.25">
      <c r="A2793" s="139"/>
    </row>
    <row r="2794" spans="1:1" s="138" customFormat="1" x14ac:dyDescent="0.25">
      <c r="A2794" s="139"/>
    </row>
    <row r="2795" spans="1:1" s="138" customFormat="1" x14ac:dyDescent="0.25">
      <c r="A2795" s="139"/>
    </row>
    <row r="2796" spans="1:1" s="138" customFormat="1" x14ac:dyDescent="0.25">
      <c r="A2796" s="139"/>
    </row>
    <row r="2797" spans="1:1" s="138" customFormat="1" x14ac:dyDescent="0.25">
      <c r="A2797" s="139"/>
    </row>
    <row r="2798" spans="1:1" s="138" customFormat="1" x14ac:dyDescent="0.25">
      <c r="A2798" s="139"/>
    </row>
    <row r="2799" spans="1:1" s="138" customFormat="1" x14ac:dyDescent="0.25">
      <c r="A2799" s="139"/>
    </row>
    <row r="2800" spans="1:1" s="138" customFormat="1" x14ac:dyDescent="0.25">
      <c r="A2800" s="139"/>
    </row>
    <row r="2801" spans="1:1" s="138" customFormat="1" x14ac:dyDescent="0.25">
      <c r="A2801" s="139"/>
    </row>
    <row r="2802" spans="1:1" s="138" customFormat="1" x14ac:dyDescent="0.25">
      <c r="A2802" s="139"/>
    </row>
    <row r="2803" spans="1:1" s="138" customFormat="1" x14ac:dyDescent="0.25">
      <c r="A2803" s="139"/>
    </row>
    <row r="2804" spans="1:1" s="138" customFormat="1" x14ac:dyDescent="0.25">
      <c r="A2804" s="139"/>
    </row>
    <row r="2805" spans="1:1" s="138" customFormat="1" x14ac:dyDescent="0.25">
      <c r="A2805" s="139"/>
    </row>
    <row r="2806" spans="1:1" s="138" customFormat="1" x14ac:dyDescent="0.25">
      <c r="A2806" s="139"/>
    </row>
    <row r="2807" spans="1:1" s="138" customFormat="1" x14ac:dyDescent="0.25">
      <c r="A2807" s="139"/>
    </row>
    <row r="2808" spans="1:1" s="138" customFormat="1" x14ac:dyDescent="0.25">
      <c r="A2808" s="139"/>
    </row>
    <row r="2809" spans="1:1" s="138" customFormat="1" x14ac:dyDescent="0.25">
      <c r="A2809" s="139"/>
    </row>
    <row r="2810" spans="1:1" s="138" customFormat="1" x14ac:dyDescent="0.25">
      <c r="A2810" s="139"/>
    </row>
    <row r="2811" spans="1:1" s="138" customFormat="1" x14ac:dyDescent="0.25">
      <c r="A2811" s="139"/>
    </row>
    <row r="2812" spans="1:1" s="138" customFormat="1" x14ac:dyDescent="0.25">
      <c r="A2812" s="139"/>
    </row>
    <row r="2813" spans="1:1" s="138" customFormat="1" x14ac:dyDescent="0.25">
      <c r="A2813" s="139"/>
    </row>
    <row r="2814" spans="1:1" s="138" customFormat="1" x14ac:dyDescent="0.25">
      <c r="A2814" s="139"/>
    </row>
    <row r="2815" spans="1:1" s="138" customFormat="1" x14ac:dyDescent="0.25">
      <c r="A2815" s="139"/>
    </row>
    <row r="2816" spans="1:1" s="138" customFormat="1" x14ac:dyDescent="0.25">
      <c r="A2816" s="139"/>
    </row>
    <row r="2817" spans="1:1" s="138" customFormat="1" x14ac:dyDescent="0.25">
      <c r="A2817" s="139"/>
    </row>
    <row r="2818" spans="1:1" s="138" customFormat="1" x14ac:dyDescent="0.25">
      <c r="A2818" s="139"/>
    </row>
    <row r="2819" spans="1:1" s="138" customFormat="1" x14ac:dyDescent="0.25">
      <c r="A2819" s="139"/>
    </row>
    <row r="2820" spans="1:1" s="138" customFormat="1" x14ac:dyDescent="0.25">
      <c r="A2820" s="139"/>
    </row>
    <row r="2821" spans="1:1" s="138" customFormat="1" x14ac:dyDescent="0.25">
      <c r="A2821" s="139"/>
    </row>
    <row r="2822" spans="1:1" s="138" customFormat="1" x14ac:dyDescent="0.25">
      <c r="A2822" s="139"/>
    </row>
    <row r="2823" spans="1:1" s="138" customFormat="1" x14ac:dyDescent="0.25">
      <c r="A2823" s="139"/>
    </row>
    <row r="2824" spans="1:1" s="138" customFormat="1" x14ac:dyDescent="0.25">
      <c r="A2824" s="139"/>
    </row>
    <row r="2825" spans="1:1" s="138" customFormat="1" x14ac:dyDescent="0.25">
      <c r="A2825" s="139"/>
    </row>
    <row r="2826" spans="1:1" s="138" customFormat="1" x14ac:dyDescent="0.25">
      <c r="A2826" s="139"/>
    </row>
    <row r="2827" spans="1:1" s="138" customFormat="1" x14ac:dyDescent="0.25">
      <c r="A2827" s="139"/>
    </row>
    <row r="2828" spans="1:1" s="138" customFormat="1" x14ac:dyDescent="0.25">
      <c r="A2828" s="139"/>
    </row>
    <row r="2829" spans="1:1" s="138" customFormat="1" x14ac:dyDescent="0.25">
      <c r="A2829" s="139"/>
    </row>
    <row r="2830" spans="1:1" s="138" customFormat="1" x14ac:dyDescent="0.25">
      <c r="A2830" s="139"/>
    </row>
    <row r="2831" spans="1:1" s="138" customFormat="1" x14ac:dyDescent="0.25">
      <c r="A2831" s="139"/>
    </row>
    <row r="2832" spans="1:1" s="138" customFormat="1" x14ac:dyDescent="0.25">
      <c r="A2832" s="139"/>
    </row>
    <row r="2833" spans="1:1" s="138" customFormat="1" x14ac:dyDescent="0.25">
      <c r="A2833" s="139"/>
    </row>
    <row r="2834" spans="1:1" s="138" customFormat="1" x14ac:dyDescent="0.25">
      <c r="A2834" s="139"/>
    </row>
    <row r="2835" spans="1:1" s="138" customFormat="1" x14ac:dyDescent="0.25">
      <c r="A2835" s="139"/>
    </row>
    <row r="2836" spans="1:1" s="138" customFormat="1" x14ac:dyDescent="0.25">
      <c r="A2836" s="139"/>
    </row>
    <row r="2837" spans="1:1" s="138" customFormat="1" x14ac:dyDescent="0.25">
      <c r="A2837" s="139"/>
    </row>
    <row r="2838" spans="1:1" s="138" customFormat="1" x14ac:dyDescent="0.25">
      <c r="A2838" s="139"/>
    </row>
    <row r="2839" spans="1:1" s="138" customFormat="1" x14ac:dyDescent="0.25">
      <c r="A2839" s="139"/>
    </row>
    <row r="2840" spans="1:1" s="138" customFormat="1" x14ac:dyDescent="0.25">
      <c r="A2840" s="139"/>
    </row>
    <row r="2841" spans="1:1" s="138" customFormat="1" x14ac:dyDescent="0.25">
      <c r="A2841" s="139"/>
    </row>
    <row r="2842" spans="1:1" s="138" customFormat="1" x14ac:dyDescent="0.25">
      <c r="A2842" s="139"/>
    </row>
    <row r="2843" spans="1:1" s="138" customFormat="1" x14ac:dyDescent="0.25">
      <c r="A2843" s="139"/>
    </row>
    <row r="2844" spans="1:1" s="138" customFormat="1" x14ac:dyDescent="0.25">
      <c r="A2844" s="139"/>
    </row>
    <row r="2845" spans="1:1" s="138" customFormat="1" x14ac:dyDescent="0.25">
      <c r="A2845" s="139"/>
    </row>
    <row r="2846" spans="1:1" s="138" customFormat="1" x14ac:dyDescent="0.25">
      <c r="A2846" s="139"/>
    </row>
    <row r="2847" spans="1:1" s="138" customFormat="1" x14ac:dyDescent="0.25">
      <c r="A2847" s="139"/>
    </row>
    <row r="2848" spans="1:1" s="138" customFormat="1" x14ac:dyDescent="0.25">
      <c r="A2848" s="139"/>
    </row>
    <row r="2849" spans="1:1" s="138" customFormat="1" x14ac:dyDescent="0.25">
      <c r="A2849" s="139"/>
    </row>
    <row r="2850" spans="1:1" s="138" customFormat="1" x14ac:dyDescent="0.25">
      <c r="A2850" s="139"/>
    </row>
    <row r="2851" spans="1:1" s="138" customFormat="1" x14ac:dyDescent="0.25">
      <c r="A2851" s="139"/>
    </row>
    <row r="2852" spans="1:1" s="138" customFormat="1" x14ac:dyDescent="0.25">
      <c r="A2852" s="139"/>
    </row>
    <row r="2853" spans="1:1" s="138" customFormat="1" x14ac:dyDescent="0.25">
      <c r="A2853" s="139"/>
    </row>
    <row r="2854" spans="1:1" s="138" customFormat="1" x14ac:dyDescent="0.25">
      <c r="A2854" s="139"/>
    </row>
    <row r="2855" spans="1:1" s="138" customFormat="1" x14ac:dyDescent="0.25">
      <c r="A2855" s="139"/>
    </row>
    <row r="2856" spans="1:1" s="138" customFormat="1" x14ac:dyDescent="0.25">
      <c r="A2856" s="139"/>
    </row>
    <row r="2857" spans="1:1" s="138" customFormat="1" x14ac:dyDescent="0.25">
      <c r="A2857" s="139"/>
    </row>
    <row r="2858" spans="1:1" s="138" customFormat="1" x14ac:dyDescent="0.25">
      <c r="A2858" s="139"/>
    </row>
    <row r="2859" spans="1:1" s="138" customFormat="1" x14ac:dyDescent="0.25">
      <c r="A2859" s="139"/>
    </row>
    <row r="2860" spans="1:1" s="138" customFormat="1" x14ac:dyDescent="0.25">
      <c r="A2860" s="139"/>
    </row>
    <row r="2861" spans="1:1" s="138" customFormat="1" x14ac:dyDescent="0.25">
      <c r="A2861" s="139"/>
    </row>
    <row r="2862" spans="1:1" s="138" customFormat="1" x14ac:dyDescent="0.25">
      <c r="A2862" s="139"/>
    </row>
    <row r="2863" spans="1:1" s="138" customFormat="1" x14ac:dyDescent="0.25">
      <c r="A2863" s="139"/>
    </row>
    <row r="2864" spans="1:1" s="138" customFormat="1" x14ac:dyDescent="0.25">
      <c r="A2864" s="139"/>
    </row>
    <row r="2865" spans="1:1" s="138" customFormat="1" x14ac:dyDescent="0.25">
      <c r="A2865" s="139"/>
    </row>
    <row r="2866" spans="1:1" s="138" customFormat="1" x14ac:dyDescent="0.25">
      <c r="A2866" s="139"/>
    </row>
    <row r="2867" spans="1:1" s="138" customFormat="1" x14ac:dyDescent="0.25">
      <c r="A2867" s="139"/>
    </row>
    <row r="2868" spans="1:1" s="138" customFormat="1" x14ac:dyDescent="0.25">
      <c r="A2868" s="139"/>
    </row>
    <row r="2869" spans="1:1" s="138" customFormat="1" x14ac:dyDescent="0.25">
      <c r="A2869" s="139"/>
    </row>
    <row r="2870" spans="1:1" s="138" customFormat="1" x14ac:dyDescent="0.25">
      <c r="A2870" s="139"/>
    </row>
    <row r="2871" spans="1:1" s="138" customFormat="1" x14ac:dyDescent="0.25">
      <c r="A2871" s="139"/>
    </row>
    <row r="2872" spans="1:1" s="138" customFormat="1" x14ac:dyDescent="0.25">
      <c r="A2872" s="139"/>
    </row>
    <row r="2873" spans="1:1" s="138" customFormat="1" x14ac:dyDescent="0.25">
      <c r="A2873" s="139"/>
    </row>
    <row r="2874" spans="1:1" s="138" customFormat="1" x14ac:dyDescent="0.25">
      <c r="A2874" s="139"/>
    </row>
    <row r="2875" spans="1:1" s="138" customFormat="1" x14ac:dyDescent="0.25">
      <c r="A2875" s="139"/>
    </row>
    <row r="2876" spans="1:1" s="138" customFormat="1" x14ac:dyDescent="0.25">
      <c r="A2876" s="139"/>
    </row>
    <row r="2877" spans="1:1" s="138" customFormat="1" x14ac:dyDescent="0.25">
      <c r="A2877" s="139"/>
    </row>
    <row r="2878" spans="1:1" s="138" customFormat="1" x14ac:dyDescent="0.25">
      <c r="A2878" s="139"/>
    </row>
    <row r="2879" spans="1:1" s="138" customFormat="1" x14ac:dyDescent="0.25">
      <c r="A2879" s="139"/>
    </row>
    <row r="2880" spans="1:1" s="138" customFormat="1" x14ac:dyDescent="0.25">
      <c r="A2880" s="139"/>
    </row>
    <row r="2881" spans="1:1" s="138" customFormat="1" x14ac:dyDescent="0.25">
      <c r="A2881" s="139"/>
    </row>
    <row r="2882" spans="1:1" s="138" customFormat="1" x14ac:dyDescent="0.25">
      <c r="A2882" s="139"/>
    </row>
    <row r="2883" spans="1:1" s="138" customFormat="1" x14ac:dyDescent="0.25">
      <c r="A2883" s="139"/>
    </row>
    <row r="2884" spans="1:1" s="138" customFormat="1" x14ac:dyDescent="0.25">
      <c r="A2884" s="139"/>
    </row>
    <row r="2885" spans="1:1" s="138" customFormat="1" x14ac:dyDescent="0.25">
      <c r="A2885" s="139"/>
    </row>
    <row r="2886" spans="1:1" s="138" customFormat="1" x14ac:dyDescent="0.25">
      <c r="A2886" s="139"/>
    </row>
    <row r="2887" spans="1:1" s="138" customFormat="1" x14ac:dyDescent="0.25">
      <c r="A2887" s="139"/>
    </row>
    <row r="2888" spans="1:1" s="138" customFormat="1" x14ac:dyDescent="0.25">
      <c r="A2888" s="139"/>
    </row>
    <row r="2889" spans="1:1" s="138" customFormat="1" x14ac:dyDescent="0.25">
      <c r="A2889" s="139"/>
    </row>
    <row r="2890" spans="1:1" s="138" customFormat="1" x14ac:dyDescent="0.25">
      <c r="A2890" s="139"/>
    </row>
    <row r="2891" spans="1:1" s="138" customFormat="1" x14ac:dyDescent="0.25">
      <c r="A2891" s="139"/>
    </row>
    <row r="2892" spans="1:1" s="138" customFormat="1" x14ac:dyDescent="0.25">
      <c r="A2892" s="139"/>
    </row>
    <row r="2893" spans="1:1" s="138" customFormat="1" x14ac:dyDescent="0.25">
      <c r="A2893" s="139"/>
    </row>
    <row r="2894" spans="1:1" s="138" customFormat="1" x14ac:dyDescent="0.25">
      <c r="A2894" s="139"/>
    </row>
    <row r="2895" spans="1:1" s="138" customFormat="1" x14ac:dyDescent="0.25">
      <c r="A2895" s="139"/>
    </row>
    <row r="2896" spans="1:1" s="138" customFormat="1" x14ac:dyDescent="0.25">
      <c r="A2896" s="139"/>
    </row>
    <row r="2897" spans="1:1" s="138" customFormat="1" x14ac:dyDescent="0.25">
      <c r="A2897" s="139"/>
    </row>
    <row r="2898" spans="1:1" s="138" customFormat="1" x14ac:dyDescent="0.25">
      <c r="A2898" s="139"/>
    </row>
    <row r="2899" spans="1:1" s="138" customFormat="1" x14ac:dyDescent="0.25">
      <c r="A2899" s="139"/>
    </row>
    <row r="2900" spans="1:1" s="138" customFormat="1" x14ac:dyDescent="0.25">
      <c r="A2900" s="139"/>
    </row>
    <row r="2901" spans="1:1" s="138" customFormat="1" x14ac:dyDescent="0.25">
      <c r="A2901" s="139"/>
    </row>
    <row r="2902" spans="1:1" s="138" customFormat="1" x14ac:dyDescent="0.25">
      <c r="A2902" s="139"/>
    </row>
    <row r="2903" spans="1:1" s="138" customFormat="1" x14ac:dyDescent="0.25">
      <c r="A2903" s="139"/>
    </row>
    <row r="2904" spans="1:1" s="138" customFormat="1" x14ac:dyDescent="0.25">
      <c r="A2904" s="139"/>
    </row>
    <row r="2905" spans="1:1" s="138" customFormat="1" x14ac:dyDescent="0.25">
      <c r="A2905" s="139"/>
    </row>
    <row r="2906" spans="1:1" s="138" customFormat="1" x14ac:dyDescent="0.25">
      <c r="A2906" s="139"/>
    </row>
    <row r="2907" spans="1:1" s="138" customFormat="1" x14ac:dyDescent="0.25">
      <c r="A2907" s="139"/>
    </row>
    <row r="2908" spans="1:1" s="138" customFormat="1" x14ac:dyDescent="0.25">
      <c r="A2908" s="139"/>
    </row>
    <row r="2909" spans="1:1" s="138" customFormat="1" x14ac:dyDescent="0.25">
      <c r="A2909" s="139"/>
    </row>
    <row r="2910" spans="1:1" s="138" customFormat="1" x14ac:dyDescent="0.25">
      <c r="A2910" s="139"/>
    </row>
    <row r="2911" spans="1:1" s="138" customFormat="1" x14ac:dyDescent="0.25">
      <c r="A2911" s="139"/>
    </row>
    <row r="2912" spans="1:1" s="138" customFormat="1" x14ac:dyDescent="0.25">
      <c r="A2912" s="139"/>
    </row>
    <row r="2913" spans="1:1" s="138" customFormat="1" x14ac:dyDescent="0.25">
      <c r="A2913" s="139"/>
    </row>
    <row r="2914" spans="1:1" s="138" customFormat="1" x14ac:dyDescent="0.25">
      <c r="A2914" s="139"/>
    </row>
    <row r="2915" spans="1:1" s="138" customFormat="1" x14ac:dyDescent="0.25">
      <c r="A2915" s="139"/>
    </row>
    <row r="2916" spans="1:1" s="138" customFormat="1" x14ac:dyDescent="0.25">
      <c r="A2916" s="139"/>
    </row>
    <row r="2917" spans="1:1" s="138" customFormat="1" x14ac:dyDescent="0.25">
      <c r="A2917" s="139"/>
    </row>
    <row r="2918" spans="1:1" s="138" customFormat="1" x14ac:dyDescent="0.25">
      <c r="A2918" s="139"/>
    </row>
    <row r="2919" spans="1:1" s="138" customFormat="1" x14ac:dyDescent="0.25">
      <c r="A2919" s="139"/>
    </row>
    <row r="2920" spans="1:1" s="138" customFormat="1" x14ac:dyDescent="0.25">
      <c r="A2920" s="139"/>
    </row>
    <row r="2921" spans="1:1" s="138" customFormat="1" x14ac:dyDescent="0.25">
      <c r="A2921" s="139"/>
    </row>
    <row r="2922" spans="1:1" s="138" customFormat="1" x14ac:dyDescent="0.25">
      <c r="A2922" s="139"/>
    </row>
    <row r="2923" spans="1:1" s="138" customFormat="1" x14ac:dyDescent="0.25">
      <c r="A2923" s="139"/>
    </row>
    <row r="2924" spans="1:1" s="138" customFormat="1" x14ac:dyDescent="0.25">
      <c r="A2924" s="139"/>
    </row>
    <row r="2925" spans="1:1" s="138" customFormat="1" x14ac:dyDescent="0.25">
      <c r="A2925" s="139"/>
    </row>
    <row r="2926" spans="1:1" s="138" customFormat="1" x14ac:dyDescent="0.25">
      <c r="A2926" s="139"/>
    </row>
    <row r="2927" spans="1:1" s="138" customFormat="1" x14ac:dyDescent="0.25">
      <c r="A2927" s="139"/>
    </row>
    <row r="2928" spans="1:1" s="138" customFormat="1" x14ac:dyDescent="0.25">
      <c r="A2928" s="139"/>
    </row>
    <row r="2929" spans="1:1" s="138" customFormat="1" x14ac:dyDescent="0.25">
      <c r="A2929" s="139"/>
    </row>
    <row r="2930" spans="1:1" s="138" customFormat="1" x14ac:dyDescent="0.25">
      <c r="A2930" s="139"/>
    </row>
    <row r="2931" spans="1:1" s="138" customFormat="1" x14ac:dyDescent="0.25">
      <c r="A2931" s="139"/>
    </row>
    <row r="2932" spans="1:1" s="138" customFormat="1" x14ac:dyDescent="0.25">
      <c r="A2932" s="139"/>
    </row>
    <row r="2933" spans="1:1" s="138" customFormat="1" x14ac:dyDescent="0.25">
      <c r="A2933" s="139"/>
    </row>
    <row r="2934" spans="1:1" s="138" customFormat="1" x14ac:dyDescent="0.25">
      <c r="A2934" s="139"/>
    </row>
    <row r="2935" spans="1:1" s="138" customFormat="1" x14ac:dyDescent="0.25">
      <c r="A2935" s="139"/>
    </row>
    <row r="2936" spans="1:1" s="138" customFormat="1" x14ac:dyDescent="0.25">
      <c r="A2936" s="139"/>
    </row>
    <row r="2937" spans="1:1" s="138" customFormat="1" x14ac:dyDescent="0.25">
      <c r="A2937" s="139"/>
    </row>
    <row r="2938" spans="1:1" s="138" customFormat="1" x14ac:dyDescent="0.25">
      <c r="A2938" s="139"/>
    </row>
    <row r="2939" spans="1:1" s="138" customFormat="1" x14ac:dyDescent="0.25">
      <c r="A2939" s="139"/>
    </row>
    <row r="2940" spans="1:1" s="138" customFormat="1" x14ac:dyDescent="0.25">
      <c r="A2940" s="139"/>
    </row>
    <row r="2941" spans="1:1" s="138" customFormat="1" x14ac:dyDescent="0.25">
      <c r="A2941" s="139"/>
    </row>
    <row r="2942" spans="1:1" s="138" customFormat="1" x14ac:dyDescent="0.25">
      <c r="A2942" s="139"/>
    </row>
    <row r="2943" spans="1:1" s="138" customFormat="1" x14ac:dyDescent="0.25">
      <c r="A2943" s="139"/>
    </row>
    <row r="2944" spans="1:1" s="138" customFormat="1" x14ac:dyDescent="0.25">
      <c r="A2944" s="139"/>
    </row>
    <row r="2945" spans="1:1" s="138" customFormat="1" x14ac:dyDescent="0.25">
      <c r="A2945" s="139"/>
    </row>
    <row r="2946" spans="1:1" s="138" customFormat="1" x14ac:dyDescent="0.25">
      <c r="A2946" s="139"/>
    </row>
    <row r="2947" spans="1:1" s="138" customFormat="1" x14ac:dyDescent="0.25">
      <c r="A2947" s="139"/>
    </row>
    <row r="2948" spans="1:1" s="138" customFormat="1" x14ac:dyDescent="0.25">
      <c r="A2948" s="139"/>
    </row>
    <row r="2949" spans="1:1" s="138" customFormat="1" x14ac:dyDescent="0.25">
      <c r="A2949" s="139"/>
    </row>
    <row r="2950" spans="1:1" s="138" customFormat="1" x14ac:dyDescent="0.25">
      <c r="A2950" s="139"/>
    </row>
    <row r="2951" spans="1:1" s="138" customFormat="1" x14ac:dyDescent="0.25">
      <c r="A2951" s="139"/>
    </row>
    <row r="2952" spans="1:1" s="138" customFormat="1" x14ac:dyDescent="0.25">
      <c r="A2952" s="139"/>
    </row>
    <row r="2953" spans="1:1" s="138" customFormat="1" x14ac:dyDescent="0.25">
      <c r="A2953" s="139"/>
    </row>
    <row r="2954" spans="1:1" s="138" customFormat="1" x14ac:dyDescent="0.25">
      <c r="A2954" s="139"/>
    </row>
    <row r="2955" spans="1:1" s="138" customFormat="1" x14ac:dyDescent="0.25">
      <c r="A2955" s="139"/>
    </row>
    <row r="2956" spans="1:1" s="138" customFormat="1" x14ac:dyDescent="0.25">
      <c r="A2956" s="139"/>
    </row>
    <row r="2957" spans="1:1" s="138" customFormat="1" x14ac:dyDescent="0.25">
      <c r="A2957" s="139"/>
    </row>
    <row r="2958" spans="1:1" s="138" customFormat="1" x14ac:dyDescent="0.25">
      <c r="A2958" s="139"/>
    </row>
    <row r="2959" spans="1:1" s="138" customFormat="1" x14ac:dyDescent="0.25">
      <c r="A2959" s="139"/>
    </row>
    <row r="2960" spans="1:1" s="138" customFormat="1" x14ac:dyDescent="0.25">
      <c r="A2960" s="139"/>
    </row>
    <row r="2961" spans="1:1" s="138" customFormat="1" x14ac:dyDescent="0.25">
      <c r="A2961" s="139"/>
    </row>
    <row r="2962" spans="1:1" s="138" customFormat="1" x14ac:dyDescent="0.25">
      <c r="A2962" s="139"/>
    </row>
    <row r="2963" spans="1:1" s="138" customFormat="1" x14ac:dyDescent="0.25">
      <c r="A2963" s="139"/>
    </row>
    <row r="2964" spans="1:1" s="138" customFormat="1" x14ac:dyDescent="0.25">
      <c r="A2964" s="139"/>
    </row>
    <row r="2965" spans="1:1" s="138" customFormat="1" x14ac:dyDescent="0.25">
      <c r="A2965" s="139"/>
    </row>
    <row r="2966" spans="1:1" s="138" customFormat="1" x14ac:dyDescent="0.25">
      <c r="A2966" s="139"/>
    </row>
    <row r="2967" spans="1:1" s="138" customFormat="1" x14ac:dyDescent="0.25">
      <c r="A2967" s="139"/>
    </row>
    <row r="2968" spans="1:1" s="138" customFormat="1" x14ac:dyDescent="0.25">
      <c r="A2968" s="139"/>
    </row>
    <row r="2969" spans="1:1" s="138" customFormat="1" x14ac:dyDescent="0.25">
      <c r="A2969" s="139"/>
    </row>
    <row r="2970" spans="1:1" s="138" customFormat="1" x14ac:dyDescent="0.25">
      <c r="A2970" s="139"/>
    </row>
    <row r="2971" spans="1:1" s="138" customFormat="1" x14ac:dyDescent="0.25">
      <c r="A2971" s="139"/>
    </row>
    <row r="2972" spans="1:1" s="138" customFormat="1" x14ac:dyDescent="0.25">
      <c r="A2972" s="139"/>
    </row>
    <row r="2973" spans="1:1" s="138" customFormat="1" x14ac:dyDescent="0.25">
      <c r="A2973" s="139"/>
    </row>
    <row r="2974" spans="1:1" s="138" customFormat="1" x14ac:dyDescent="0.25">
      <c r="A2974" s="139"/>
    </row>
    <row r="2975" spans="1:1" s="138" customFormat="1" x14ac:dyDescent="0.25">
      <c r="A2975" s="139"/>
    </row>
    <row r="2976" spans="1:1" s="138" customFormat="1" x14ac:dyDescent="0.25">
      <c r="A2976" s="139"/>
    </row>
    <row r="2977" spans="1:1" s="138" customFormat="1" x14ac:dyDescent="0.25">
      <c r="A2977" s="139"/>
    </row>
    <row r="2978" spans="1:1" s="138" customFormat="1" x14ac:dyDescent="0.25">
      <c r="A2978" s="139"/>
    </row>
    <row r="2979" spans="1:1" s="138" customFormat="1" x14ac:dyDescent="0.25">
      <c r="A2979" s="139"/>
    </row>
    <row r="2980" spans="1:1" s="138" customFormat="1" x14ac:dyDescent="0.25">
      <c r="A2980" s="139"/>
    </row>
    <row r="2981" spans="1:1" s="138" customFormat="1" x14ac:dyDescent="0.25">
      <c r="A2981" s="139"/>
    </row>
    <row r="2982" spans="1:1" s="138" customFormat="1" x14ac:dyDescent="0.25">
      <c r="A2982" s="139"/>
    </row>
    <row r="2983" spans="1:1" s="138" customFormat="1" x14ac:dyDescent="0.25">
      <c r="A2983" s="139"/>
    </row>
    <row r="2984" spans="1:1" s="138" customFormat="1" x14ac:dyDescent="0.25">
      <c r="A2984" s="139"/>
    </row>
    <row r="2985" spans="1:1" s="138" customFormat="1" x14ac:dyDescent="0.25">
      <c r="A2985" s="139"/>
    </row>
    <row r="2986" spans="1:1" s="138" customFormat="1" x14ac:dyDescent="0.25">
      <c r="A2986" s="139"/>
    </row>
    <row r="2987" spans="1:1" s="138" customFormat="1" x14ac:dyDescent="0.25">
      <c r="A2987" s="139"/>
    </row>
    <row r="2988" spans="1:1" s="138" customFormat="1" x14ac:dyDescent="0.25">
      <c r="A2988" s="139"/>
    </row>
    <row r="2989" spans="1:1" s="138" customFormat="1" x14ac:dyDescent="0.25">
      <c r="A2989" s="139"/>
    </row>
    <row r="2990" spans="1:1" s="138" customFormat="1" x14ac:dyDescent="0.25">
      <c r="A2990" s="139"/>
    </row>
    <row r="2991" spans="1:1" s="138" customFormat="1" x14ac:dyDescent="0.25">
      <c r="A2991" s="139"/>
    </row>
    <row r="2992" spans="1:1" s="138" customFormat="1" x14ac:dyDescent="0.25">
      <c r="A2992" s="139"/>
    </row>
    <row r="2993" spans="1:1" s="138" customFormat="1" x14ac:dyDescent="0.25">
      <c r="A2993" s="139"/>
    </row>
    <row r="2994" spans="1:1" s="138" customFormat="1" x14ac:dyDescent="0.25">
      <c r="A2994" s="139"/>
    </row>
    <row r="2995" spans="1:1" s="138" customFormat="1" x14ac:dyDescent="0.25">
      <c r="A2995" s="139"/>
    </row>
    <row r="2996" spans="1:1" s="138" customFormat="1" x14ac:dyDescent="0.25">
      <c r="A2996" s="139"/>
    </row>
    <row r="2997" spans="1:1" s="138" customFormat="1" x14ac:dyDescent="0.25">
      <c r="A2997" s="139"/>
    </row>
    <row r="2998" spans="1:1" s="138" customFormat="1" x14ac:dyDescent="0.25">
      <c r="A2998" s="139"/>
    </row>
    <row r="2999" spans="1:1" s="138" customFormat="1" x14ac:dyDescent="0.25">
      <c r="A2999" s="139"/>
    </row>
    <row r="3000" spans="1:1" s="138" customFormat="1" x14ac:dyDescent="0.25">
      <c r="A3000" s="139"/>
    </row>
    <row r="3001" spans="1:1" s="138" customFormat="1" x14ac:dyDescent="0.25">
      <c r="A3001" s="139"/>
    </row>
    <row r="3002" spans="1:1" s="138" customFormat="1" x14ac:dyDescent="0.25">
      <c r="A3002" s="139"/>
    </row>
    <row r="3003" spans="1:1" s="138" customFormat="1" x14ac:dyDescent="0.25">
      <c r="A3003" s="139"/>
    </row>
    <row r="3004" spans="1:1" s="138" customFormat="1" x14ac:dyDescent="0.25">
      <c r="A3004" s="139"/>
    </row>
    <row r="3005" spans="1:1" s="138" customFormat="1" x14ac:dyDescent="0.25">
      <c r="A3005" s="139"/>
    </row>
    <row r="3006" spans="1:1" s="138" customFormat="1" x14ac:dyDescent="0.25">
      <c r="A3006" s="139"/>
    </row>
    <row r="3007" spans="1:1" s="138" customFormat="1" x14ac:dyDescent="0.25">
      <c r="A3007" s="139"/>
    </row>
    <row r="3008" spans="1:1" s="138" customFormat="1" x14ac:dyDescent="0.25">
      <c r="A3008" s="139"/>
    </row>
    <row r="3009" spans="1:1" s="138" customFormat="1" x14ac:dyDescent="0.25">
      <c r="A3009" s="139"/>
    </row>
    <row r="3010" spans="1:1" s="138" customFormat="1" x14ac:dyDescent="0.25">
      <c r="A3010" s="139"/>
    </row>
    <row r="3011" spans="1:1" s="138" customFormat="1" x14ac:dyDescent="0.25">
      <c r="A3011" s="139"/>
    </row>
    <row r="3012" spans="1:1" s="138" customFormat="1" x14ac:dyDescent="0.25">
      <c r="A3012" s="139"/>
    </row>
    <row r="3013" spans="1:1" s="138" customFormat="1" x14ac:dyDescent="0.25">
      <c r="A3013" s="139"/>
    </row>
    <row r="3014" spans="1:1" s="138" customFormat="1" x14ac:dyDescent="0.25">
      <c r="A3014" s="139"/>
    </row>
    <row r="3015" spans="1:1" s="138" customFormat="1" x14ac:dyDescent="0.25">
      <c r="A3015" s="139"/>
    </row>
    <row r="3016" spans="1:1" s="138" customFormat="1" x14ac:dyDescent="0.25">
      <c r="A3016" s="139"/>
    </row>
    <row r="3017" spans="1:1" s="138" customFormat="1" x14ac:dyDescent="0.25">
      <c r="A3017" s="139"/>
    </row>
    <row r="3018" spans="1:1" s="138" customFormat="1" x14ac:dyDescent="0.25">
      <c r="A3018" s="139"/>
    </row>
    <row r="3019" spans="1:1" s="138" customFormat="1" x14ac:dyDescent="0.25">
      <c r="A3019" s="139"/>
    </row>
    <row r="3020" spans="1:1" s="138" customFormat="1" x14ac:dyDescent="0.25">
      <c r="A3020" s="139"/>
    </row>
    <row r="3021" spans="1:1" s="138" customFormat="1" x14ac:dyDescent="0.25">
      <c r="A3021" s="139"/>
    </row>
    <row r="3022" spans="1:1" s="138" customFormat="1" x14ac:dyDescent="0.25">
      <c r="A3022" s="139"/>
    </row>
    <row r="3023" spans="1:1" s="138" customFormat="1" x14ac:dyDescent="0.25">
      <c r="A3023" s="139"/>
    </row>
    <row r="3024" spans="1:1" s="138" customFormat="1" x14ac:dyDescent="0.25">
      <c r="A3024" s="139"/>
    </row>
    <row r="3025" spans="1:1" s="138" customFormat="1" x14ac:dyDescent="0.25">
      <c r="A3025" s="139"/>
    </row>
    <row r="3026" spans="1:1" s="138" customFormat="1" x14ac:dyDescent="0.25">
      <c r="A3026" s="139"/>
    </row>
    <row r="3027" spans="1:1" s="138" customFormat="1" x14ac:dyDescent="0.25">
      <c r="A3027" s="139"/>
    </row>
    <row r="3028" spans="1:1" s="138" customFormat="1" x14ac:dyDescent="0.25">
      <c r="A3028" s="139"/>
    </row>
    <row r="3029" spans="1:1" s="138" customFormat="1" x14ac:dyDescent="0.25">
      <c r="A3029" s="139"/>
    </row>
    <row r="3030" spans="1:1" s="138" customFormat="1" x14ac:dyDescent="0.25">
      <c r="A3030" s="139"/>
    </row>
    <row r="3031" spans="1:1" s="138" customFormat="1" x14ac:dyDescent="0.25">
      <c r="A3031" s="139"/>
    </row>
    <row r="3032" spans="1:1" s="138" customFormat="1" x14ac:dyDescent="0.25">
      <c r="A3032" s="139"/>
    </row>
    <row r="3033" spans="1:1" s="138" customFormat="1" x14ac:dyDescent="0.25">
      <c r="A3033" s="139"/>
    </row>
    <row r="3034" spans="1:1" s="138" customFormat="1" x14ac:dyDescent="0.25">
      <c r="A3034" s="139"/>
    </row>
    <row r="3035" spans="1:1" s="138" customFormat="1" x14ac:dyDescent="0.25">
      <c r="A3035" s="139"/>
    </row>
    <row r="3036" spans="1:1" s="138" customFormat="1" x14ac:dyDescent="0.25">
      <c r="A3036" s="139"/>
    </row>
    <row r="3037" spans="1:1" s="138" customFormat="1" x14ac:dyDescent="0.25">
      <c r="A3037" s="139"/>
    </row>
    <row r="3038" spans="1:1" s="138" customFormat="1" x14ac:dyDescent="0.25">
      <c r="A3038" s="139"/>
    </row>
    <row r="3039" spans="1:1" s="138" customFormat="1" x14ac:dyDescent="0.25">
      <c r="A3039" s="139"/>
    </row>
    <row r="3040" spans="1:1" s="138" customFormat="1" x14ac:dyDescent="0.25">
      <c r="A3040" s="139"/>
    </row>
    <row r="3041" spans="1:1" s="138" customFormat="1" x14ac:dyDescent="0.25">
      <c r="A3041" s="139"/>
    </row>
    <row r="3042" spans="1:1" s="138" customFormat="1" x14ac:dyDescent="0.25">
      <c r="A3042" s="139"/>
    </row>
    <row r="3043" spans="1:1" s="138" customFormat="1" x14ac:dyDescent="0.25">
      <c r="A3043" s="139"/>
    </row>
    <row r="3044" spans="1:1" s="138" customFormat="1" x14ac:dyDescent="0.25">
      <c r="A3044" s="139"/>
    </row>
    <row r="3045" spans="1:1" s="138" customFormat="1" x14ac:dyDescent="0.25">
      <c r="A3045" s="139"/>
    </row>
    <row r="3046" spans="1:1" s="138" customFormat="1" x14ac:dyDescent="0.25">
      <c r="A3046" s="139"/>
    </row>
    <row r="3047" spans="1:1" s="138" customFormat="1" x14ac:dyDescent="0.25">
      <c r="A3047" s="139"/>
    </row>
    <row r="3048" spans="1:1" s="138" customFormat="1" x14ac:dyDescent="0.25">
      <c r="A3048" s="139"/>
    </row>
    <row r="3049" spans="1:1" s="138" customFormat="1" x14ac:dyDescent="0.25">
      <c r="A3049" s="139"/>
    </row>
    <row r="3050" spans="1:1" s="138" customFormat="1" x14ac:dyDescent="0.25">
      <c r="A3050" s="139"/>
    </row>
    <row r="3051" spans="1:1" s="138" customFormat="1" x14ac:dyDescent="0.25">
      <c r="A3051" s="139"/>
    </row>
    <row r="3052" spans="1:1" s="138" customFormat="1" x14ac:dyDescent="0.25">
      <c r="A3052" s="139"/>
    </row>
    <row r="3053" spans="1:1" s="138" customFormat="1" x14ac:dyDescent="0.25">
      <c r="A3053" s="139"/>
    </row>
    <row r="3054" spans="1:1" s="138" customFormat="1" x14ac:dyDescent="0.25">
      <c r="A3054" s="139"/>
    </row>
    <row r="3055" spans="1:1" s="138" customFormat="1" x14ac:dyDescent="0.25">
      <c r="A3055" s="139"/>
    </row>
    <row r="3056" spans="1:1" s="138" customFormat="1" x14ac:dyDescent="0.25">
      <c r="A3056" s="139"/>
    </row>
    <row r="3057" spans="1:1" s="138" customFormat="1" x14ac:dyDescent="0.25">
      <c r="A3057" s="139"/>
    </row>
    <row r="3058" spans="1:1" s="138" customFormat="1" x14ac:dyDescent="0.25">
      <c r="A3058" s="139"/>
    </row>
    <row r="3059" spans="1:1" s="138" customFormat="1" x14ac:dyDescent="0.25">
      <c r="A3059" s="139"/>
    </row>
    <row r="3060" spans="1:1" s="138" customFormat="1" x14ac:dyDescent="0.25">
      <c r="A3060" s="139"/>
    </row>
    <row r="3061" spans="1:1" s="138" customFormat="1" x14ac:dyDescent="0.25">
      <c r="A3061" s="139"/>
    </row>
    <row r="3062" spans="1:1" s="138" customFormat="1" x14ac:dyDescent="0.25">
      <c r="A3062" s="139"/>
    </row>
    <row r="3063" spans="1:1" s="138" customFormat="1" x14ac:dyDescent="0.25">
      <c r="A3063" s="139"/>
    </row>
    <row r="3064" spans="1:1" s="138" customFormat="1" x14ac:dyDescent="0.25">
      <c r="A3064" s="139"/>
    </row>
    <row r="3065" spans="1:1" s="138" customFormat="1" x14ac:dyDescent="0.25">
      <c r="A3065" s="139"/>
    </row>
    <row r="3066" spans="1:1" s="138" customFormat="1" x14ac:dyDescent="0.25">
      <c r="A3066" s="139"/>
    </row>
    <row r="3067" spans="1:1" s="138" customFormat="1" x14ac:dyDescent="0.25">
      <c r="A3067" s="139"/>
    </row>
    <row r="3068" spans="1:1" s="138" customFormat="1" x14ac:dyDescent="0.25">
      <c r="A3068" s="139"/>
    </row>
    <row r="3069" spans="1:1" s="138" customFormat="1" x14ac:dyDescent="0.25">
      <c r="A3069" s="139"/>
    </row>
    <row r="3070" spans="1:1" s="138" customFormat="1" x14ac:dyDescent="0.25">
      <c r="A3070" s="139"/>
    </row>
    <row r="3071" spans="1:1" s="138" customFormat="1" x14ac:dyDescent="0.25">
      <c r="A3071" s="139"/>
    </row>
    <row r="3072" spans="1:1" s="138" customFormat="1" x14ac:dyDescent="0.25">
      <c r="A3072" s="139"/>
    </row>
    <row r="3073" spans="1:1" s="138" customFormat="1" x14ac:dyDescent="0.25">
      <c r="A3073" s="139"/>
    </row>
    <row r="3074" spans="1:1" s="138" customFormat="1" x14ac:dyDescent="0.25">
      <c r="A3074" s="139"/>
    </row>
    <row r="3075" spans="1:1" s="138" customFormat="1" x14ac:dyDescent="0.25">
      <c r="A3075" s="139"/>
    </row>
    <row r="3076" spans="1:1" s="138" customFormat="1" x14ac:dyDescent="0.25">
      <c r="A3076" s="139"/>
    </row>
    <row r="3077" spans="1:1" s="138" customFormat="1" x14ac:dyDescent="0.25">
      <c r="A3077" s="139"/>
    </row>
    <row r="3078" spans="1:1" s="138" customFormat="1" x14ac:dyDescent="0.25">
      <c r="A3078" s="139"/>
    </row>
    <row r="3079" spans="1:1" s="138" customFormat="1" x14ac:dyDescent="0.25">
      <c r="A3079" s="139"/>
    </row>
    <row r="3080" spans="1:1" s="138" customFormat="1" x14ac:dyDescent="0.25">
      <c r="A3080" s="139"/>
    </row>
    <row r="3081" spans="1:1" s="138" customFormat="1" x14ac:dyDescent="0.25">
      <c r="A3081" s="139"/>
    </row>
    <row r="3082" spans="1:1" s="138" customFormat="1" x14ac:dyDescent="0.25">
      <c r="A3082" s="139"/>
    </row>
    <row r="3083" spans="1:1" s="138" customFormat="1" x14ac:dyDescent="0.25">
      <c r="A3083" s="139"/>
    </row>
    <row r="3084" spans="1:1" s="138" customFormat="1" x14ac:dyDescent="0.25">
      <c r="A3084" s="139"/>
    </row>
    <row r="3085" spans="1:1" s="138" customFormat="1" x14ac:dyDescent="0.25">
      <c r="A3085" s="139"/>
    </row>
    <row r="3086" spans="1:1" s="138" customFormat="1" x14ac:dyDescent="0.25">
      <c r="A3086" s="139"/>
    </row>
    <row r="3087" spans="1:1" s="138" customFormat="1" x14ac:dyDescent="0.25">
      <c r="A3087" s="139"/>
    </row>
    <row r="3088" spans="1:1" s="138" customFormat="1" x14ac:dyDescent="0.25">
      <c r="A3088" s="139"/>
    </row>
    <row r="3089" spans="1:1" s="138" customFormat="1" x14ac:dyDescent="0.25">
      <c r="A3089" s="139"/>
    </row>
    <row r="3090" spans="1:1" s="138" customFormat="1" x14ac:dyDescent="0.25">
      <c r="A3090" s="139"/>
    </row>
    <row r="3091" spans="1:1" s="138" customFormat="1" x14ac:dyDescent="0.25">
      <c r="A3091" s="139"/>
    </row>
    <row r="3092" spans="1:1" s="138" customFormat="1" x14ac:dyDescent="0.25">
      <c r="A3092" s="139"/>
    </row>
    <row r="3093" spans="1:1" s="138" customFormat="1" x14ac:dyDescent="0.25">
      <c r="A3093" s="139"/>
    </row>
    <row r="3094" spans="1:1" s="138" customFormat="1" x14ac:dyDescent="0.25">
      <c r="A3094" s="139"/>
    </row>
    <row r="3095" spans="1:1" s="138" customFormat="1" x14ac:dyDescent="0.25">
      <c r="A3095" s="139"/>
    </row>
    <row r="3096" spans="1:1" s="138" customFormat="1" x14ac:dyDescent="0.25">
      <c r="A3096" s="139"/>
    </row>
    <row r="3097" spans="1:1" s="138" customFormat="1" x14ac:dyDescent="0.25">
      <c r="A3097" s="139"/>
    </row>
    <row r="3098" spans="1:1" s="138" customFormat="1" x14ac:dyDescent="0.25">
      <c r="A3098" s="139"/>
    </row>
    <row r="3099" spans="1:1" s="138" customFormat="1" x14ac:dyDescent="0.25">
      <c r="A3099" s="139"/>
    </row>
    <row r="3100" spans="1:1" s="138" customFormat="1" x14ac:dyDescent="0.25">
      <c r="A3100" s="139"/>
    </row>
    <row r="3101" spans="1:1" s="138" customFormat="1" x14ac:dyDescent="0.25">
      <c r="A3101" s="139"/>
    </row>
    <row r="3102" spans="1:1" s="138" customFormat="1" x14ac:dyDescent="0.25">
      <c r="A3102" s="139"/>
    </row>
    <row r="3103" spans="1:1" s="138" customFormat="1" x14ac:dyDescent="0.25">
      <c r="A3103" s="139"/>
    </row>
    <row r="3104" spans="1:1" s="138" customFormat="1" x14ac:dyDescent="0.25">
      <c r="A3104" s="139"/>
    </row>
    <row r="3105" spans="1:1" s="138" customFormat="1" x14ac:dyDescent="0.25">
      <c r="A3105" s="139"/>
    </row>
    <row r="3106" spans="1:1" s="138" customFormat="1" x14ac:dyDescent="0.25">
      <c r="A3106" s="139"/>
    </row>
    <row r="3107" spans="1:1" s="138" customFormat="1" x14ac:dyDescent="0.25">
      <c r="A3107" s="139"/>
    </row>
    <row r="3108" spans="1:1" s="138" customFormat="1" x14ac:dyDescent="0.25">
      <c r="A3108" s="139"/>
    </row>
    <row r="3109" spans="1:1" s="138" customFormat="1" x14ac:dyDescent="0.25">
      <c r="A3109" s="139"/>
    </row>
    <row r="3110" spans="1:1" s="138" customFormat="1" x14ac:dyDescent="0.25">
      <c r="A3110" s="139"/>
    </row>
    <row r="3111" spans="1:1" s="138" customFormat="1" x14ac:dyDescent="0.25">
      <c r="A3111" s="139"/>
    </row>
    <row r="3112" spans="1:1" s="138" customFormat="1" x14ac:dyDescent="0.25">
      <c r="A3112" s="139"/>
    </row>
    <row r="3113" spans="1:1" s="138" customFormat="1" x14ac:dyDescent="0.25">
      <c r="A3113" s="139"/>
    </row>
    <row r="3114" spans="1:1" s="138" customFormat="1" x14ac:dyDescent="0.25">
      <c r="A3114" s="139"/>
    </row>
    <row r="3115" spans="1:1" s="138" customFormat="1" x14ac:dyDescent="0.25">
      <c r="A3115" s="139"/>
    </row>
    <row r="3116" spans="1:1" s="138" customFormat="1" x14ac:dyDescent="0.25">
      <c r="A3116" s="139"/>
    </row>
    <row r="3117" spans="1:1" s="138" customFormat="1" x14ac:dyDescent="0.25">
      <c r="A3117" s="139"/>
    </row>
    <row r="3118" spans="1:1" s="138" customFormat="1" x14ac:dyDescent="0.25">
      <c r="A3118" s="139"/>
    </row>
    <row r="3119" spans="1:1" s="138" customFormat="1" x14ac:dyDescent="0.25">
      <c r="A3119" s="139"/>
    </row>
    <row r="3120" spans="1:1" s="138" customFormat="1" x14ac:dyDescent="0.25">
      <c r="A3120" s="139"/>
    </row>
    <row r="3121" spans="1:1" s="138" customFormat="1" x14ac:dyDescent="0.25">
      <c r="A3121" s="139"/>
    </row>
    <row r="3122" spans="1:1" s="138" customFormat="1" x14ac:dyDescent="0.25">
      <c r="A3122" s="139"/>
    </row>
    <row r="3123" spans="1:1" s="138" customFormat="1" x14ac:dyDescent="0.25">
      <c r="A3123" s="139"/>
    </row>
    <row r="3124" spans="1:1" s="138" customFormat="1" x14ac:dyDescent="0.25">
      <c r="A3124" s="139"/>
    </row>
    <row r="3125" spans="1:1" s="138" customFormat="1" x14ac:dyDescent="0.25">
      <c r="A3125" s="139"/>
    </row>
    <row r="3126" spans="1:1" s="138" customFormat="1" x14ac:dyDescent="0.25">
      <c r="A3126" s="139"/>
    </row>
    <row r="3127" spans="1:1" s="138" customFormat="1" x14ac:dyDescent="0.25">
      <c r="A3127" s="139"/>
    </row>
    <row r="3128" spans="1:1" s="138" customFormat="1" x14ac:dyDescent="0.25">
      <c r="A3128" s="139"/>
    </row>
    <row r="3129" spans="1:1" s="138" customFormat="1" x14ac:dyDescent="0.25">
      <c r="A3129" s="139"/>
    </row>
    <row r="3130" spans="1:1" s="138" customFormat="1" x14ac:dyDescent="0.25">
      <c r="A3130" s="139"/>
    </row>
    <row r="3131" spans="1:1" s="138" customFormat="1" x14ac:dyDescent="0.25">
      <c r="A3131" s="139"/>
    </row>
    <row r="3132" spans="1:1" s="138" customFormat="1" x14ac:dyDescent="0.25">
      <c r="A3132" s="139"/>
    </row>
    <row r="3133" spans="1:1" s="138" customFormat="1" x14ac:dyDescent="0.25">
      <c r="A3133" s="139"/>
    </row>
    <row r="3134" spans="1:1" s="138" customFormat="1" x14ac:dyDescent="0.25">
      <c r="A3134" s="139"/>
    </row>
    <row r="3135" spans="1:1" s="138" customFormat="1" x14ac:dyDescent="0.25">
      <c r="A3135" s="139"/>
    </row>
    <row r="3136" spans="1:1" s="138" customFormat="1" x14ac:dyDescent="0.25">
      <c r="A3136" s="139"/>
    </row>
    <row r="3137" spans="1:1" s="138" customFormat="1" x14ac:dyDescent="0.25">
      <c r="A3137" s="139"/>
    </row>
    <row r="3138" spans="1:1" s="138" customFormat="1" x14ac:dyDescent="0.25">
      <c r="A3138" s="139"/>
    </row>
    <row r="3139" spans="1:1" s="138" customFormat="1" x14ac:dyDescent="0.25">
      <c r="A3139" s="139"/>
    </row>
    <row r="3140" spans="1:1" s="138" customFormat="1" x14ac:dyDescent="0.25">
      <c r="A3140" s="139"/>
    </row>
    <row r="3141" spans="1:1" s="138" customFormat="1" x14ac:dyDescent="0.25">
      <c r="A3141" s="139"/>
    </row>
    <row r="3142" spans="1:1" s="138" customFormat="1" x14ac:dyDescent="0.25">
      <c r="A3142" s="139"/>
    </row>
    <row r="3143" spans="1:1" s="138" customFormat="1" x14ac:dyDescent="0.25">
      <c r="A3143" s="139"/>
    </row>
    <row r="3144" spans="1:1" s="138" customFormat="1" x14ac:dyDescent="0.25">
      <c r="A3144" s="139"/>
    </row>
    <row r="3145" spans="1:1" s="138" customFormat="1" x14ac:dyDescent="0.25">
      <c r="A3145" s="139"/>
    </row>
    <row r="3146" spans="1:1" s="138" customFormat="1" x14ac:dyDescent="0.25">
      <c r="A3146" s="139"/>
    </row>
    <row r="3147" spans="1:1" s="138" customFormat="1" x14ac:dyDescent="0.25">
      <c r="A3147" s="139"/>
    </row>
    <row r="3148" spans="1:1" s="138" customFormat="1" x14ac:dyDescent="0.25">
      <c r="A3148" s="139"/>
    </row>
    <row r="3149" spans="1:1" s="138" customFormat="1" x14ac:dyDescent="0.25">
      <c r="A3149" s="139"/>
    </row>
    <row r="3150" spans="1:1" s="138" customFormat="1" x14ac:dyDescent="0.25">
      <c r="A3150" s="139"/>
    </row>
    <row r="3151" spans="1:1" s="138" customFormat="1" x14ac:dyDescent="0.25">
      <c r="A3151" s="139"/>
    </row>
    <row r="3152" spans="1:1" s="138" customFormat="1" x14ac:dyDescent="0.25">
      <c r="A3152" s="139"/>
    </row>
    <row r="3153" spans="1:1" s="138" customFormat="1" x14ac:dyDescent="0.25">
      <c r="A3153" s="139"/>
    </row>
    <row r="3154" spans="1:1" s="138" customFormat="1" x14ac:dyDescent="0.25">
      <c r="A3154" s="139"/>
    </row>
    <row r="3155" spans="1:1" s="138" customFormat="1" x14ac:dyDescent="0.25">
      <c r="A3155" s="139"/>
    </row>
    <row r="3156" spans="1:1" s="138" customFormat="1" x14ac:dyDescent="0.25">
      <c r="A3156" s="139"/>
    </row>
    <row r="3157" spans="1:1" s="138" customFormat="1" x14ac:dyDescent="0.25">
      <c r="A3157" s="139"/>
    </row>
    <row r="3158" spans="1:1" s="138" customFormat="1" x14ac:dyDescent="0.25">
      <c r="A3158" s="139"/>
    </row>
    <row r="3159" spans="1:1" s="138" customFormat="1" x14ac:dyDescent="0.25">
      <c r="A3159" s="139"/>
    </row>
    <row r="3160" spans="1:1" s="138" customFormat="1" x14ac:dyDescent="0.25">
      <c r="A3160" s="139"/>
    </row>
    <row r="3161" spans="1:1" s="138" customFormat="1" x14ac:dyDescent="0.25">
      <c r="A3161" s="139"/>
    </row>
    <row r="3162" spans="1:1" s="138" customFormat="1" x14ac:dyDescent="0.25">
      <c r="A3162" s="139"/>
    </row>
    <row r="3163" spans="1:1" s="138" customFormat="1" x14ac:dyDescent="0.25">
      <c r="A3163" s="139"/>
    </row>
    <row r="3164" spans="1:1" s="138" customFormat="1" x14ac:dyDescent="0.25">
      <c r="A3164" s="139"/>
    </row>
    <row r="3165" spans="1:1" s="138" customFormat="1" x14ac:dyDescent="0.25">
      <c r="A3165" s="139"/>
    </row>
    <row r="3166" spans="1:1" s="138" customFormat="1" x14ac:dyDescent="0.25">
      <c r="A3166" s="139"/>
    </row>
    <row r="3167" spans="1:1" s="138" customFormat="1" x14ac:dyDescent="0.25">
      <c r="A3167" s="139"/>
    </row>
    <row r="3168" spans="1:1" s="138" customFormat="1" x14ac:dyDescent="0.25">
      <c r="A3168" s="139"/>
    </row>
    <row r="3169" spans="1:1" s="138" customFormat="1" x14ac:dyDescent="0.25">
      <c r="A3169" s="139"/>
    </row>
    <row r="3170" spans="1:1" s="138" customFormat="1" x14ac:dyDescent="0.25">
      <c r="A3170" s="139"/>
    </row>
    <row r="3171" spans="1:1" s="138" customFormat="1" x14ac:dyDescent="0.25">
      <c r="A3171" s="139"/>
    </row>
    <row r="3172" spans="1:1" s="138" customFormat="1" x14ac:dyDescent="0.25">
      <c r="A3172" s="139"/>
    </row>
    <row r="3173" spans="1:1" s="138" customFormat="1" x14ac:dyDescent="0.25">
      <c r="A3173" s="139"/>
    </row>
    <row r="3174" spans="1:1" s="138" customFormat="1" x14ac:dyDescent="0.25">
      <c r="A3174" s="139"/>
    </row>
    <row r="3175" spans="1:1" s="138" customFormat="1" x14ac:dyDescent="0.25">
      <c r="A3175" s="139"/>
    </row>
    <row r="3176" spans="1:1" s="138" customFormat="1" x14ac:dyDescent="0.25">
      <c r="A3176" s="139"/>
    </row>
    <row r="3177" spans="1:1" s="138" customFormat="1" x14ac:dyDescent="0.25">
      <c r="A3177" s="139"/>
    </row>
    <row r="3178" spans="1:1" s="138" customFormat="1" x14ac:dyDescent="0.25">
      <c r="A3178" s="139"/>
    </row>
    <row r="3179" spans="1:1" s="138" customFormat="1" x14ac:dyDescent="0.25">
      <c r="A3179" s="139"/>
    </row>
    <row r="3180" spans="1:1" s="138" customFormat="1" x14ac:dyDescent="0.25">
      <c r="A3180" s="139"/>
    </row>
    <row r="3181" spans="1:1" s="138" customFormat="1" x14ac:dyDescent="0.25">
      <c r="A3181" s="139"/>
    </row>
    <row r="3182" spans="1:1" s="138" customFormat="1" x14ac:dyDescent="0.25">
      <c r="A3182" s="139"/>
    </row>
    <row r="3183" spans="1:1" s="138" customFormat="1" x14ac:dyDescent="0.25">
      <c r="A3183" s="139"/>
    </row>
    <row r="3184" spans="1:1" s="138" customFormat="1" x14ac:dyDescent="0.25">
      <c r="A3184" s="139"/>
    </row>
    <row r="3185" spans="1:1" s="138" customFormat="1" x14ac:dyDescent="0.25">
      <c r="A3185" s="139"/>
    </row>
    <row r="3186" spans="1:1" s="138" customFormat="1" x14ac:dyDescent="0.25">
      <c r="A3186" s="139"/>
    </row>
    <row r="3187" spans="1:1" s="138" customFormat="1" x14ac:dyDescent="0.25">
      <c r="A3187" s="139"/>
    </row>
    <row r="3188" spans="1:1" s="138" customFormat="1" x14ac:dyDescent="0.25">
      <c r="A3188" s="139"/>
    </row>
    <row r="3189" spans="1:1" s="138" customFormat="1" x14ac:dyDescent="0.25">
      <c r="A3189" s="139"/>
    </row>
    <row r="3190" spans="1:1" s="138" customFormat="1" x14ac:dyDescent="0.25">
      <c r="A3190" s="139"/>
    </row>
    <row r="3191" spans="1:1" s="138" customFormat="1" x14ac:dyDescent="0.25">
      <c r="A3191" s="139"/>
    </row>
    <row r="3192" spans="1:1" s="138" customFormat="1" x14ac:dyDescent="0.25">
      <c r="A3192" s="139"/>
    </row>
    <row r="3193" spans="1:1" s="138" customFormat="1" x14ac:dyDescent="0.25">
      <c r="A3193" s="139"/>
    </row>
    <row r="3194" spans="1:1" s="138" customFormat="1" x14ac:dyDescent="0.25">
      <c r="A3194" s="139"/>
    </row>
    <row r="3195" spans="1:1" s="138" customFormat="1" x14ac:dyDescent="0.25">
      <c r="A3195" s="139"/>
    </row>
    <row r="3196" spans="1:1" s="138" customFormat="1" x14ac:dyDescent="0.25">
      <c r="A3196" s="139"/>
    </row>
    <row r="3197" spans="1:1" s="138" customFormat="1" x14ac:dyDescent="0.25">
      <c r="A3197" s="139"/>
    </row>
    <row r="3198" spans="1:1" s="138" customFormat="1" x14ac:dyDescent="0.25">
      <c r="A3198" s="139"/>
    </row>
    <row r="3199" spans="1:1" s="138" customFormat="1" x14ac:dyDescent="0.25">
      <c r="A3199" s="139"/>
    </row>
    <row r="3200" spans="1:1" s="138" customFormat="1" x14ac:dyDescent="0.25">
      <c r="A3200" s="139"/>
    </row>
    <row r="3201" spans="1:1" s="138" customFormat="1" x14ac:dyDescent="0.25">
      <c r="A3201" s="139"/>
    </row>
    <row r="3202" spans="1:1" s="138" customFormat="1" x14ac:dyDescent="0.25">
      <c r="A3202" s="139"/>
    </row>
    <row r="3203" spans="1:1" s="138" customFormat="1" x14ac:dyDescent="0.25">
      <c r="A3203" s="139"/>
    </row>
    <row r="3204" spans="1:1" s="138" customFormat="1" x14ac:dyDescent="0.25">
      <c r="A3204" s="139"/>
    </row>
    <row r="3205" spans="1:1" s="138" customFormat="1" x14ac:dyDescent="0.25">
      <c r="A3205" s="139"/>
    </row>
    <row r="3206" spans="1:1" s="138" customFormat="1" x14ac:dyDescent="0.25">
      <c r="A3206" s="139"/>
    </row>
    <row r="3207" spans="1:1" s="138" customFormat="1" x14ac:dyDescent="0.25">
      <c r="A3207" s="139"/>
    </row>
    <row r="3208" spans="1:1" s="138" customFormat="1" x14ac:dyDescent="0.25">
      <c r="A3208" s="139"/>
    </row>
    <row r="3209" spans="1:1" s="138" customFormat="1" x14ac:dyDescent="0.25">
      <c r="A3209" s="139"/>
    </row>
    <row r="3210" spans="1:1" s="138" customFormat="1" x14ac:dyDescent="0.25">
      <c r="A3210" s="139"/>
    </row>
    <row r="3211" spans="1:1" s="138" customFormat="1" x14ac:dyDescent="0.25">
      <c r="A3211" s="139"/>
    </row>
    <row r="3212" spans="1:1" s="138" customFormat="1" x14ac:dyDescent="0.25">
      <c r="A3212" s="139"/>
    </row>
    <row r="3213" spans="1:1" s="138" customFormat="1" x14ac:dyDescent="0.25">
      <c r="A3213" s="139"/>
    </row>
    <row r="3214" spans="1:1" s="138" customFormat="1" x14ac:dyDescent="0.25">
      <c r="A3214" s="139"/>
    </row>
    <row r="3215" spans="1:1" s="138" customFormat="1" x14ac:dyDescent="0.25">
      <c r="A3215" s="139"/>
    </row>
    <row r="3216" spans="1:1" s="138" customFormat="1" x14ac:dyDescent="0.25">
      <c r="A3216" s="139"/>
    </row>
    <row r="3217" spans="1:1" s="138" customFormat="1" x14ac:dyDescent="0.25">
      <c r="A3217" s="139"/>
    </row>
    <row r="3218" spans="1:1" s="138" customFormat="1" x14ac:dyDescent="0.25">
      <c r="A3218" s="139"/>
    </row>
    <row r="3219" spans="1:1" s="138" customFormat="1" x14ac:dyDescent="0.25">
      <c r="A3219" s="139"/>
    </row>
    <row r="3220" spans="1:1" s="138" customFormat="1" x14ac:dyDescent="0.25">
      <c r="A3220" s="139"/>
    </row>
    <row r="3221" spans="1:1" s="138" customFormat="1" x14ac:dyDescent="0.25">
      <c r="A3221" s="139"/>
    </row>
    <row r="3222" spans="1:1" s="138" customFormat="1" x14ac:dyDescent="0.25">
      <c r="A3222" s="139"/>
    </row>
    <row r="3223" spans="1:1" s="138" customFormat="1" x14ac:dyDescent="0.25">
      <c r="A3223" s="139"/>
    </row>
    <row r="3224" spans="1:1" s="138" customFormat="1" x14ac:dyDescent="0.25">
      <c r="A3224" s="139"/>
    </row>
    <row r="3225" spans="1:1" s="138" customFormat="1" x14ac:dyDescent="0.25">
      <c r="A3225" s="139"/>
    </row>
    <row r="3226" spans="1:1" s="138" customFormat="1" x14ac:dyDescent="0.25">
      <c r="A3226" s="139"/>
    </row>
    <row r="3227" spans="1:1" s="138" customFormat="1" x14ac:dyDescent="0.25">
      <c r="A3227" s="139"/>
    </row>
    <row r="3228" spans="1:1" s="138" customFormat="1" x14ac:dyDescent="0.25">
      <c r="A3228" s="139"/>
    </row>
    <row r="3229" spans="1:1" s="138" customFormat="1" x14ac:dyDescent="0.25">
      <c r="A3229" s="139"/>
    </row>
    <row r="3230" spans="1:1" s="138" customFormat="1" x14ac:dyDescent="0.25">
      <c r="A3230" s="139"/>
    </row>
    <row r="3231" spans="1:1" s="138" customFormat="1" x14ac:dyDescent="0.25">
      <c r="A3231" s="139"/>
    </row>
    <row r="3232" spans="1:1" s="138" customFormat="1" x14ac:dyDescent="0.25">
      <c r="A3232" s="139"/>
    </row>
    <row r="3233" spans="1:1" s="138" customFormat="1" x14ac:dyDescent="0.25">
      <c r="A3233" s="139"/>
    </row>
    <row r="3234" spans="1:1" s="138" customFormat="1" x14ac:dyDescent="0.25">
      <c r="A3234" s="139"/>
    </row>
    <row r="3235" spans="1:1" s="138" customFormat="1" x14ac:dyDescent="0.25">
      <c r="A3235" s="139"/>
    </row>
    <row r="3236" spans="1:1" s="138" customFormat="1" x14ac:dyDescent="0.25">
      <c r="A3236" s="139"/>
    </row>
    <row r="3237" spans="1:1" s="138" customFormat="1" x14ac:dyDescent="0.25">
      <c r="A3237" s="139"/>
    </row>
    <row r="3238" spans="1:1" s="138" customFormat="1" x14ac:dyDescent="0.25">
      <c r="A3238" s="139"/>
    </row>
    <row r="3239" spans="1:1" s="138" customFormat="1" x14ac:dyDescent="0.25">
      <c r="A3239" s="139"/>
    </row>
    <row r="3240" spans="1:1" s="138" customFormat="1" x14ac:dyDescent="0.25">
      <c r="A3240" s="139"/>
    </row>
    <row r="3241" spans="1:1" s="138" customFormat="1" x14ac:dyDescent="0.25">
      <c r="A3241" s="139"/>
    </row>
    <row r="3242" spans="1:1" s="138" customFormat="1" x14ac:dyDescent="0.25">
      <c r="A3242" s="139"/>
    </row>
    <row r="3243" spans="1:1" s="138" customFormat="1" x14ac:dyDescent="0.25">
      <c r="A3243" s="139"/>
    </row>
    <row r="3244" spans="1:1" s="138" customFormat="1" x14ac:dyDescent="0.25">
      <c r="A3244" s="139"/>
    </row>
    <row r="3245" spans="1:1" s="138" customFormat="1" x14ac:dyDescent="0.25">
      <c r="A3245" s="139"/>
    </row>
    <row r="3246" spans="1:1" s="138" customFormat="1" x14ac:dyDescent="0.25">
      <c r="A3246" s="139"/>
    </row>
    <row r="3247" spans="1:1" s="138" customFormat="1" x14ac:dyDescent="0.25">
      <c r="A3247" s="139"/>
    </row>
    <row r="3248" spans="1:1" s="138" customFormat="1" x14ac:dyDescent="0.25">
      <c r="A3248" s="139"/>
    </row>
    <row r="3249" spans="1:1" s="138" customFormat="1" x14ac:dyDescent="0.25">
      <c r="A3249" s="139"/>
    </row>
    <row r="3250" spans="1:1" s="138" customFormat="1" x14ac:dyDescent="0.25">
      <c r="A3250" s="139"/>
    </row>
    <row r="3251" spans="1:1" s="138" customFormat="1" x14ac:dyDescent="0.25">
      <c r="A3251" s="139"/>
    </row>
    <row r="3252" spans="1:1" s="138" customFormat="1" x14ac:dyDescent="0.25">
      <c r="A3252" s="139"/>
    </row>
    <row r="3253" spans="1:1" s="138" customFormat="1" x14ac:dyDescent="0.25">
      <c r="A3253" s="139"/>
    </row>
    <row r="3254" spans="1:1" s="138" customFormat="1" x14ac:dyDescent="0.25">
      <c r="A3254" s="139"/>
    </row>
    <row r="3255" spans="1:1" s="138" customFormat="1" x14ac:dyDescent="0.25">
      <c r="A3255" s="139"/>
    </row>
    <row r="3256" spans="1:1" s="138" customFormat="1" x14ac:dyDescent="0.25">
      <c r="A3256" s="139"/>
    </row>
    <row r="3257" spans="1:1" s="138" customFormat="1" x14ac:dyDescent="0.25">
      <c r="A3257" s="139"/>
    </row>
    <row r="3258" spans="1:1" s="138" customFormat="1" x14ac:dyDescent="0.25">
      <c r="A3258" s="139"/>
    </row>
    <row r="3259" spans="1:1" s="138" customFormat="1" x14ac:dyDescent="0.25">
      <c r="A3259" s="139"/>
    </row>
    <row r="3260" spans="1:1" s="138" customFormat="1" x14ac:dyDescent="0.25">
      <c r="A3260" s="139"/>
    </row>
    <row r="3261" spans="1:1" s="138" customFormat="1" x14ac:dyDescent="0.25">
      <c r="A3261" s="139"/>
    </row>
    <row r="3262" spans="1:1" s="138" customFormat="1" x14ac:dyDescent="0.25">
      <c r="A3262" s="139"/>
    </row>
    <row r="3263" spans="1:1" s="138" customFormat="1" x14ac:dyDescent="0.25">
      <c r="A3263" s="139"/>
    </row>
    <row r="3264" spans="1:1" s="138" customFormat="1" x14ac:dyDescent="0.25">
      <c r="A3264" s="139"/>
    </row>
    <row r="3265" spans="1:1" s="138" customFormat="1" x14ac:dyDescent="0.25">
      <c r="A3265" s="139"/>
    </row>
    <row r="3266" spans="1:1" s="138" customFormat="1" x14ac:dyDescent="0.25">
      <c r="A3266" s="139"/>
    </row>
    <row r="3267" spans="1:1" s="138" customFormat="1" x14ac:dyDescent="0.25">
      <c r="A3267" s="139"/>
    </row>
    <row r="3268" spans="1:1" s="138" customFormat="1" x14ac:dyDescent="0.25">
      <c r="A3268" s="139"/>
    </row>
    <row r="3269" spans="1:1" s="138" customFormat="1" x14ac:dyDescent="0.25">
      <c r="A3269" s="139"/>
    </row>
    <row r="3270" spans="1:1" s="138" customFormat="1" x14ac:dyDescent="0.25">
      <c r="A3270" s="139"/>
    </row>
    <row r="3271" spans="1:1" s="138" customFormat="1" x14ac:dyDescent="0.25">
      <c r="A3271" s="139"/>
    </row>
    <row r="3272" spans="1:1" s="138" customFormat="1" x14ac:dyDescent="0.25">
      <c r="A3272" s="139"/>
    </row>
    <row r="3273" spans="1:1" s="138" customFormat="1" x14ac:dyDescent="0.25">
      <c r="A3273" s="139"/>
    </row>
    <row r="3274" spans="1:1" s="138" customFormat="1" x14ac:dyDescent="0.25">
      <c r="A3274" s="139"/>
    </row>
    <row r="3275" spans="1:1" s="138" customFormat="1" x14ac:dyDescent="0.25">
      <c r="A3275" s="139"/>
    </row>
    <row r="3276" spans="1:1" s="138" customFormat="1" x14ac:dyDescent="0.25">
      <c r="A3276" s="139"/>
    </row>
    <row r="3277" spans="1:1" s="138" customFormat="1" x14ac:dyDescent="0.25">
      <c r="A3277" s="139"/>
    </row>
    <row r="3278" spans="1:1" s="138" customFormat="1" x14ac:dyDescent="0.25">
      <c r="A3278" s="139"/>
    </row>
    <row r="3279" spans="1:1" s="138" customFormat="1" x14ac:dyDescent="0.25">
      <c r="A3279" s="139"/>
    </row>
    <row r="3280" spans="1:1" s="138" customFormat="1" x14ac:dyDescent="0.25">
      <c r="A3280" s="139"/>
    </row>
    <row r="3281" spans="1:1" s="138" customFormat="1" x14ac:dyDescent="0.25">
      <c r="A3281" s="139"/>
    </row>
    <row r="3282" spans="1:1" s="138" customFormat="1" x14ac:dyDescent="0.25">
      <c r="A3282" s="139"/>
    </row>
    <row r="3283" spans="1:1" s="138" customFormat="1" x14ac:dyDescent="0.25">
      <c r="A3283" s="139"/>
    </row>
    <row r="3284" spans="1:1" s="138" customFormat="1" x14ac:dyDescent="0.25">
      <c r="A3284" s="139"/>
    </row>
    <row r="3285" spans="1:1" s="138" customFormat="1" x14ac:dyDescent="0.25">
      <c r="A3285" s="139"/>
    </row>
    <row r="3286" spans="1:1" s="138" customFormat="1" x14ac:dyDescent="0.25">
      <c r="A3286" s="139"/>
    </row>
    <row r="3287" spans="1:1" s="138" customFormat="1" x14ac:dyDescent="0.25">
      <c r="A3287" s="139"/>
    </row>
    <row r="3288" spans="1:1" s="138" customFormat="1" x14ac:dyDescent="0.25">
      <c r="A3288" s="139"/>
    </row>
    <row r="3289" spans="1:1" s="138" customFormat="1" x14ac:dyDescent="0.25">
      <c r="A3289" s="139"/>
    </row>
    <row r="3290" spans="1:1" s="138" customFormat="1" x14ac:dyDescent="0.25">
      <c r="A3290" s="139"/>
    </row>
    <row r="3291" spans="1:1" s="138" customFormat="1" x14ac:dyDescent="0.25">
      <c r="A3291" s="139"/>
    </row>
    <row r="3292" spans="1:1" s="138" customFormat="1" x14ac:dyDescent="0.25">
      <c r="A3292" s="139"/>
    </row>
    <row r="3293" spans="1:1" s="138" customFormat="1" x14ac:dyDescent="0.25">
      <c r="A3293" s="139"/>
    </row>
    <row r="3294" spans="1:1" s="138" customFormat="1" x14ac:dyDescent="0.25">
      <c r="A3294" s="139"/>
    </row>
    <row r="3295" spans="1:1" s="138" customFormat="1" x14ac:dyDescent="0.25">
      <c r="A3295" s="139"/>
    </row>
    <row r="3296" spans="1:1" s="138" customFormat="1" x14ac:dyDescent="0.25">
      <c r="A3296" s="139"/>
    </row>
    <row r="3297" spans="1:1" s="138" customFormat="1" x14ac:dyDescent="0.25">
      <c r="A3297" s="139"/>
    </row>
    <row r="3298" spans="1:1" s="138" customFormat="1" x14ac:dyDescent="0.25">
      <c r="A3298" s="139"/>
    </row>
    <row r="3299" spans="1:1" s="138" customFormat="1" x14ac:dyDescent="0.25">
      <c r="A3299" s="139"/>
    </row>
    <row r="3300" spans="1:1" s="138" customFormat="1" x14ac:dyDescent="0.25">
      <c r="A3300" s="139"/>
    </row>
    <row r="3301" spans="1:1" s="138" customFormat="1" x14ac:dyDescent="0.25">
      <c r="A3301" s="139"/>
    </row>
    <row r="3302" spans="1:1" s="138" customFormat="1" x14ac:dyDescent="0.25">
      <c r="A3302" s="139"/>
    </row>
    <row r="3303" spans="1:1" s="138" customFormat="1" x14ac:dyDescent="0.25">
      <c r="A3303" s="139"/>
    </row>
    <row r="3304" spans="1:1" s="138" customFormat="1" x14ac:dyDescent="0.25">
      <c r="A3304" s="139"/>
    </row>
    <row r="3305" spans="1:1" s="138" customFormat="1" x14ac:dyDescent="0.25">
      <c r="A3305" s="139"/>
    </row>
    <row r="3306" spans="1:1" s="138" customFormat="1" x14ac:dyDescent="0.25">
      <c r="A3306" s="139"/>
    </row>
    <row r="3307" spans="1:1" s="138" customFormat="1" x14ac:dyDescent="0.25">
      <c r="A3307" s="139"/>
    </row>
    <row r="3308" spans="1:1" s="138" customFormat="1" x14ac:dyDescent="0.25">
      <c r="A3308" s="139"/>
    </row>
    <row r="3309" spans="1:1" s="138" customFormat="1" x14ac:dyDescent="0.25">
      <c r="A3309" s="139"/>
    </row>
    <row r="3310" spans="1:1" s="138" customFormat="1" x14ac:dyDescent="0.25">
      <c r="A3310" s="139"/>
    </row>
    <row r="3311" spans="1:1" s="138" customFormat="1" x14ac:dyDescent="0.25">
      <c r="A3311" s="139"/>
    </row>
    <row r="3312" spans="1:1" s="138" customFormat="1" x14ac:dyDescent="0.25">
      <c r="A3312" s="139"/>
    </row>
    <row r="3313" spans="1:1" s="138" customFormat="1" x14ac:dyDescent="0.25">
      <c r="A3313" s="139"/>
    </row>
    <row r="3314" spans="1:1" s="138" customFormat="1" x14ac:dyDescent="0.25">
      <c r="A3314" s="139"/>
    </row>
    <row r="3315" spans="1:1" s="138" customFormat="1" x14ac:dyDescent="0.25">
      <c r="A3315" s="139"/>
    </row>
    <row r="3316" spans="1:1" s="138" customFormat="1" x14ac:dyDescent="0.25">
      <c r="A3316" s="139"/>
    </row>
    <row r="3317" spans="1:1" s="138" customFormat="1" x14ac:dyDescent="0.25">
      <c r="A3317" s="139"/>
    </row>
    <row r="3318" spans="1:1" s="138" customFormat="1" x14ac:dyDescent="0.25">
      <c r="A3318" s="139"/>
    </row>
    <row r="3319" spans="1:1" s="138" customFormat="1" x14ac:dyDescent="0.25">
      <c r="A3319" s="139"/>
    </row>
    <row r="3320" spans="1:1" s="138" customFormat="1" x14ac:dyDescent="0.25">
      <c r="A3320" s="139"/>
    </row>
    <row r="3321" spans="1:1" s="138" customFormat="1" x14ac:dyDescent="0.25">
      <c r="A3321" s="139"/>
    </row>
    <row r="3322" spans="1:1" s="138" customFormat="1" x14ac:dyDescent="0.25">
      <c r="A3322" s="139"/>
    </row>
    <row r="3323" spans="1:1" s="138" customFormat="1" x14ac:dyDescent="0.25">
      <c r="A3323" s="139"/>
    </row>
    <row r="3324" spans="1:1" s="138" customFormat="1" x14ac:dyDescent="0.25">
      <c r="A3324" s="139"/>
    </row>
    <row r="3325" spans="1:1" s="138" customFormat="1" x14ac:dyDescent="0.25">
      <c r="A3325" s="139"/>
    </row>
    <row r="3326" spans="1:1" s="138" customFormat="1" x14ac:dyDescent="0.25">
      <c r="A3326" s="139"/>
    </row>
    <row r="3327" spans="1:1" s="138" customFormat="1" x14ac:dyDescent="0.25">
      <c r="A3327" s="139"/>
    </row>
    <row r="3328" spans="1:1" s="138" customFormat="1" x14ac:dyDescent="0.25">
      <c r="A3328" s="139"/>
    </row>
    <row r="3329" spans="1:1" s="138" customFormat="1" x14ac:dyDescent="0.25">
      <c r="A3329" s="139"/>
    </row>
    <row r="3330" spans="1:1" s="138" customFormat="1" x14ac:dyDescent="0.25">
      <c r="A3330" s="139"/>
    </row>
    <row r="3331" spans="1:1" s="138" customFormat="1" x14ac:dyDescent="0.25">
      <c r="A3331" s="139"/>
    </row>
    <row r="3332" spans="1:1" s="138" customFormat="1" x14ac:dyDescent="0.25">
      <c r="A3332" s="139"/>
    </row>
    <row r="3333" spans="1:1" s="138" customFormat="1" x14ac:dyDescent="0.25">
      <c r="A3333" s="139"/>
    </row>
    <row r="3334" spans="1:1" s="138" customFormat="1" x14ac:dyDescent="0.25">
      <c r="A3334" s="139"/>
    </row>
    <row r="3335" spans="1:1" s="138" customFormat="1" x14ac:dyDescent="0.25">
      <c r="A3335" s="139"/>
    </row>
    <row r="3336" spans="1:1" s="138" customFormat="1" x14ac:dyDescent="0.25">
      <c r="A3336" s="139"/>
    </row>
    <row r="3337" spans="1:1" s="138" customFormat="1" x14ac:dyDescent="0.25">
      <c r="A3337" s="139"/>
    </row>
    <row r="3338" spans="1:1" s="138" customFormat="1" x14ac:dyDescent="0.25">
      <c r="A3338" s="139"/>
    </row>
    <row r="3339" spans="1:1" s="138" customFormat="1" x14ac:dyDescent="0.25">
      <c r="A3339" s="139"/>
    </row>
    <row r="3340" spans="1:1" s="138" customFormat="1" x14ac:dyDescent="0.25">
      <c r="A3340" s="139"/>
    </row>
    <row r="3341" spans="1:1" s="138" customFormat="1" x14ac:dyDescent="0.25">
      <c r="A3341" s="139"/>
    </row>
    <row r="3342" spans="1:1" s="138" customFormat="1" x14ac:dyDescent="0.25">
      <c r="A3342" s="139"/>
    </row>
    <row r="3343" spans="1:1" s="138" customFormat="1" x14ac:dyDescent="0.25">
      <c r="A3343" s="139"/>
    </row>
    <row r="3344" spans="1:1" s="138" customFormat="1" x14ac:dyDescent="0.25">
      <c r="A3344" s="139"/>
    </row>
    <row r="3345" spans="1:1" s="138" customFormat="1" x14ac:dyDescent="0.25">
      <c r="A3345" s="139"/>
    </row>
    <row r="3346" spans="1:1" s="138" customFormat="1" x14ac:dyDescent="0.25">
      <c r="A3346" s="139"/>
    </row>
    <row r="3347" spans="1:1" s="138" customFormat="1" x14ac:dyDescent="0.25">
      <c r="A3347" s="139"/>
    </row>
    <row r="3348" spans="1:1" s="138" customFormat="1" x14ac:dyDescent="0.25">
      <c r="A3348" s="139"/>
    </row>
    <row r="3349" spans="1:1" s="138" customFormat="1" x14ac:dyDescent="0.25">
      <c r="A3349" s="139"/>
    </row>
    <row r="3350" spans="1:1" s="138" customFormat="1" x14ac:dyDescent="0.25">
      <c r="A3350" s="139"/>
    </row>
    <row r="3351" spans="1:1" s="138" customFormat="1" x14ac:dyDescent="0.25">
      <c r="A3351" s="139"/>
    </row>
    <row r="3352" spans="1:1" s="138" customFormat="1" x14ac:dyDescent="0.25">
      <c r="A3352" s="139"/>
    </row>
    <row r="3353" spans="1:1" s="138" customFormat="1" x14ac:dyDescent="0.25">
      <c r="A3353" s="139"/>
    </row>
    <row r="3354" spans="1:1" s="138" customFormat="1" x14ac:dyDescent="0.25">
      <c r="A3354" s="139"/>
    </row>
    <row r="3355" spans="1:1" s="138" customFormat="1" x14ac:dyDescent="0.25">
      <c r="A3355" s="139"/>
    </row>
    <row r="3356" spans="1:1" s="138" customFormat="1" x14ac:dyDescent="0.25">
      <c r="A3356" s="139"/>
    </row>
    <row r="3357" spans="1:1" s="138" customFormat="1" x14ac:dyDescent="0.25">
      <c r="A3357" s="139"/>
    </row>
    <row r="3358" spans="1:1" s="138" customFormat="1" x14ac:dyDescent="0.25">
      <c r="A3358" s="139"/>
    </row>
    <row r="3359" spans="1:1" s="138" customFormat="1" x14ac:dyDescent="0.25">
      <c r="A3359" s="139"/>
    </row>
    <row r="3360" spans="1:1" s="138" customFormat="1" x14ac:dyDescent="0.25">
      <c r="A3360" s="139"/>
    </row>
    <row r="3361" spans="1:1" s="138" customFormat="1" x14ac:dyDescent="0.25">
      <c r="A3361" s="139"/>
    </row>
    <row r="3362" spans="1:1" s="138" customFormat="1" x14ac:dyDescent="0.25">
      <c r="A3362" s="139"/>
    </row>
    <row r="3363" spans="1:1" s="138" customFormat="1" x14ac:dyDescent="0.25">
      <c r="A3363" s="139"/>
    </row>
    <row r="3364" spans="1:1" s="138" customFormat="1" x14ac:dyDescent="0.25">
      <c r="A3364" s="139"/>
    </row>
    <row r="3365" spans="1:1" s="138" customFormat="1" x14ac:dyDescent="0.25">
      <c r="A3365" s="139"/>
    </row>
    <row r="3366" spans="1:1" s="138" customFormat="1" x14ac:dyDescent="0.25">
      <c r="A3366" s="139"/>
    </row>
    <row r="3367" spans="1:1" s="138" customFormat="1" x14ac:dyDescent="0.25">
      <c r="A3367" s="139"/>
    </row>
    <row r="3368" spans="1:1" s="138" customFormat="1" x14ac:dyDescent="0.25">
      <c r="A3368" s="139"/>
    </row>
    <row r="3369" spans="1:1" s="138" customFormat="1" x14ac:dyDescent="0.25">
      <c r="A3369" s="139"/>
    </row>
    <row r="3370" spans="1:1" s="138" customFormat="1" x14ac:dyDescent="0.25">
      <c r="A3370" s="139"/>
    </row>
    <row r="3371" spans="1:1" s="138" customFormat="1" x14ac:dyDescent="0.25">
      <c r="A3371" s="139"/>
    </row>
    <row r="3372" spans="1:1" s="138" customFormat="1" x14ac:dyDescent="0.25">
      <c r="A3372" s="139"/>
    </row>
    <row r="3373" spans="1:1" s="138" customFormat="1" x14ac:dyDescent="0.25">
      <c r="A3373" s="139"/>
    </row>
    <row r="3374" spans="1:1" s="138" customFormat="1" x14ac:dyDescent="0.25">
      <c r="A3374" s="139"/>
    </row>
    <row r="3375" spans="1:1" s="138" customFormat="1" x14ac:dyDescent="0.25">
      <c r="A3375" s="139"/>
    </row>
    <row r="3376" spans="1:1" s="138" customFormat="1" x14ac:dyDescent="0.25">
      <c r="A3376" s="139"/>
    </row>
    <row r="3377" spans="1:1" s="138" customFormat="1" x14ac:dyDescent="0.25">
      <c r="A3377" s="139"/>
    </row>
    <row r="3378" spans="1:1" s="138" customFormat="1" x14ac:dyDescent="0.25">
      <c r="A3378" s="139"/>
    </row>
    <row r="3379" spans="1:1" s="138" customFormat="1" x14ac:dyDescent="0.25">
      <c r="A3379" s="139"/>
    </row>
    <row r="3380" spans="1:1" s="138" customFormat="1" x14ac:dyDescent="0.25">
      <c r="A3380" s="139"/>
    </row>
    <row r="3381" spans="1:1" s="138" customFormat="1" x14ac:dyDescent="0.25">
      <c r="A3381" s="139"/>
    </row>
    <row r="3382" spans="1:1" s="138" customFormat="1" x14ac:dyDescent="0.25">
      <c r="A3382" s="139"/>
    </row>
    <row r="3383" spans="1:1" s="138" customFormat="1" x14ac:dyDescent="0.25">
      <c r="A3383" s="139"/>
    </row>
    <row r="3384" spans="1:1" s="138" customFormat="1" x14ac:dyDescent="0.25">
      <c r="A3384" s="139"/>
    </row>
    <row r="3385" spans="1:1" s="138" customFormat="1" x14ac:dyDescent="0.25">
      <c r="A3385" s="139"/>
    </row>
    <row r="3386" spans="1:1" s="138" customFormat="1" x14ac:dyDescent="0.25">
      <c r="A3386" s="139"/>
    </row>
    <row r="3387" spans="1:1" s="138" customFormat="1" x14ac:dyDescent="0.25">
      <c r="A3387" s="139"/>
    </row>
    <row r="3388" spans="1:1" s="138" customFormat="1" x14ac:dyDescent="0.25">
      <c r="A3388" s="139"/>
    </row>
    <row r="3389" spans="1:1" s="138" customFormat="1" x14ac:dyDescent="0.25">
      <c r="A3389" s="139"/>
    </row>
    <row r="3390" spans="1:1" s="138" customFormat="1" x14ac:dyDescent="0.25">
      <c r="A3390" s="139"/>
    </row>
    <row r="3391" spans="1:1" s="138" customFormat="1" x14ac:dyDescent="0.25">
      <c r="A3391" s="139"/>
    </row>
    <row r="3392" spans="1:1" s="138" customFormat="1" x14ac:dyDescent="0.25">
      <c r="A3392" s="139"/>
    </row>
    <row r="3393" spans="1:1" s="138" customFormat="1" x14ac:dyDescent="0.25">
      <c r="A3393" s="139"/>
    </row>
    <row r="3394" spans="1:1" s="138" customFormat="1" x14ac:dyDescent="0.25">
      <c r="A3394" s="139"/>
    </row>
    <row r="3395" spans="1:1" s="138" customFormat="1" x14ac:dyDescent="0.25">
      <c r="A3395" s="139"/>
    </row>
    <row r="3396" spans="1:1" s="138" customFormat="1" x14ac:dyDescent="0.25">
      <c r="A3396" s="139"/>
    </row>
    <row r="3397" spans="1:1" s="138" customFormat="1" x14ac:dyDescent="0.25">
      <c r="A3397" s="139"/>
    </row>
    <row r="3398" spans="1:1" s="138" customFormat="1" x14ac:dyDescent="0.25">
      <c r="A3398" s="139"/>
    </row>
    <row r="3399" spans="1:1" s="138" customFormat="1" x14ac:dyDescent="0.25">
      <c r="A3399" s="139"/>
    </row>
    <row r="3400" spans="1:1" s="138" customFormat="1" x14ac:dyDescent="0.25">
      <c r="A3400" s="139"/>
    </row>
    <row r="3401" spans="1:1" s="138" customFormat="1" x14ac:dyDescent="0.25">
      <c r="A3401" s="139"/>
    </row>
    <row r="3402" spans="1:1" s="138" customFormat="1" x14ac:dyDescent="0.25">
      <c r="A3402" s="139"/>
    </row>
    <row r="3403" spans="1:1" s="138" customFormat="1" x14ac:dyDescent="0.25">
      <c r="A3403" s="139"/>
    </row>
    <row r="3404" spans="1:1" s="138" customFormat="1" x14ac:dyDescent="0.25">
      <c r="A3404" s="139"/>
    </row>
    <row r="3405" spans="1:1" s="138" customFormat="1" x14ac:dyDescent="0.25">
      <c r="A3405" s="139"/>
    </row>
    <row r="3406" spans="1:1" s="138" customFormat="1" x14ac:dyDescent="0.25">
      <c r="A3406" s="139"/>
    </row>
    <row r="3407" spans="1:1" s="138" customFormat="1" x14ac:dyDescent="0.25">
      <c r="A3407" s="139"/>
    </row>
    <row r="3408" spans="1:1" s="138" customFormat="1" x14ac:dyDescent="0.25">
      <c r="A3408" s="139"/>
    </row>
    <row r="3409" spans="1:1" s="138" customFormat="1" x14ac:dyDescent="0.25">
      <c r="A3409" s="139"/>
    </row>
    <row r="3410" spans="1:1" s="138" customFormat="1" x14ac:dyDescent="0.25">
      <c r="A3410" s="139"/>
    </row>
    <row r="3411" spans="1:1" s="138" customFormat="1" x14ac:dyDescent="0.25">
      <c r="A3411" s="139"/>
    </row>
    <row r="3412" spans="1:1" s="138" customFormat="1" x14ac:dyDescent="0.25">
      <c r="A3412" s="139"/>
    </row>
    <row r="3413" spans="1:1" s="138" customFormat="1" x14ac:dyDescent="0.25">
      <c r="A3413" s="139"/>
    </row>
    <row r="3414" spans="1:1" s="138" customFormat="1" x14ac:dyDescent="0.25">
      <c r="A3414" s="139"/>
    </row>
    <row r="3415" spans="1:1" s="138" customFormat="1" x14ac:dyDescent="0.25">
      <c r="A3415" s="139"/>
    </row>
    <row r="3416" spans="1:1" s="138" customFormat="1" x14ac:dyDescent="0.25">
      <c r="A3416" s="139"/>
    </row>
    <row r="3417" spans="1:1" s="138" customFormat="1" x14ac:dyDescent="0.25">
      <c r="A3417" s="139"/>
    </row>
    <row r="3418" spans="1:1" s="138" customFormat="1" x14ac:dyDescent="0.25">
      <c r="A3418" s="139"/>
    </row>
    <row r="3419" spans="1:1" s="138" customFormat="1" x14ac:dyDescent="0.25">
      <c r="A3419" s="139"/>
    </row>
    <row r="3420" spans="1:1" s="138" customFormat="1" x14ac:dyDescent="0.25">
      <c r="A3420" s="139"/>
    </row>
    <row r="3421" spans="1:1" s="138" customFormat="1" x14ac:dyDescent="0.25">
      <c r="A3421" s="139"/>
    </row>
    <row r="3422" spans="1:1" s="138" customFormat="1" x14ac:dyDescent="0.25">
      <c r="A3422" s="139"/>
    </row>
    <row r="3423" spans="1:1" s="138" customFormat="1" x14ac:dyDescent="0.25">
      <c r="A3423" s="139"/>
    </row>
    <row r="3424" spans="1:1" s="138" customFormat="1" x14ac:dyDescent="0.25">
      <c r="A3424" s="139"/>
    </row>
    <row r="3425" spans="1:1" s="138" customFormat="1" x14ac:dyDescent="0.25">
      <c r="A3425" s="139"/>
    </row>
    <row r="3426" spans="1:1" s="138" customFormat="1" x14ac:dyDescent="0.25">
      <c r="A3426" s="139"/>
    </row>
    <row r="3427" spans="1:1" s="138" customFormat="1" x14ac:dyDescent="0.25">
      <c r="A3427" s="139"/>
    </row>
    <row r="3428" spans="1:1" s="138" customFormat="1" x14ac:dyDescent="0.25">
      <c r="A3428" s="139"/>
    </row>
    <row r="3429" spans="1:1" s="138" customFormat="1" x14ac:dyDescent="0.25">
      <c r="A3429" s="139"/>
    </row>
    <row r="3430" spans="1:1" s="138" customFormat="1" x14ac:dyDescent="0.25">
      <c r="A3430" s="139"/>
    </row>
    <row r="3431" spans="1:1" s="138" customFormat="1" x14ac:dyDescent="0.25">
      <c r="A3431" s="139"/>
    </row>
    <row r="3432" spans="1:1" s="138" customFormat="1" x14ac:dyDescent="0.25">
      <c r="A3432" s="139"/>
    </row>
    <row r="3433" spans="1:1" s="138" customFormat="1" x14ac:dyDescent="0.25">
      <c r="A3433" s="139"/>
    </row>
    <row r="3434" spans="1:1" s="138" customFormat="1" x14ac:dyDescent="0.25">
      <c r="A3434" s="139"/>
    </row>
    <row r="3435" spans="1:1" s="138" customFormat="1" x14ac:dyDescent="0.25">
      <c r="A3435" s="139"/>
    </row>
    <row r="3436" spans="1:1" s="138" customFormat="1" x14ac:dyDescent="0.25">
      <c r="A3436" s="139"/>
    </row>
    <row r="3437" spans="1:1" s="138" customFormat="1" x14ac:dyDescent="0.25">
      <c r="A3437" s="139"/>
    </row>
    <row r="3438" spans="1:1" s="138" customFormat="1" x14ac:dyDescent="0.25">
      <c r="A3438" s="139"/>
    </row>
    <row r="3439" spans="1:1" s="138" customFormat="1" x14ac:dyDescent="0.25">
      <c r="A3439" s="139"/>
    </row>
    <row r="3440" spans="1:1" s="138" customFormat="1" x14ac:dyDescent="0.25">
      <c r="A3440" s="139"/>
    </row>
    <row r="3441" spans="1:1" s="138" customFormat="1" x14ac:dyDescent="0.25">
      <c r="A3441" s="139"/>
    </row>
    <row r="3442" spans="1:1" s="138" customFormat="1" x14ac:dyDescent="0.25">
      <c r="A3442" s="139"/>
    </row>
    <row r="3443" spans="1:1" s="138" customFormat="1" x14ac:dyDescent="0.25">
      <c r="A3443" s="139"/>
    </row>
    <row r="3444" spans="1:1" s="138" customFormat="1" x14ac:dyDescent="0.25">
      <c r="A3444" s="139"/>
    </row>
    <row r="3445" spans="1:1" s="138" customFormat="1" x14ac:dyDescent="0.25">
      <c r="A3445" s="139"/>
    </row>
    <row r="3446" spans="1:1" s="138" customFormat="1" x14ac:dyDescent="0.25">
      <c r="A3446" s="139"/>
    </row>
    <row r="3447" spans="1:1" s="138" customFormat="1" x14ac:dyDescent="0.25">
      <c r="A3447" s="139"/>
    </row>
    <row r="3448" spans="1:1" s="138" customFormat="1" x14ac:dyDescent="0.25">
      <c r="A3448" s="139"/>
    </row>
    <row r="3449" spans="1:1" s="138" customFormat="1" x14ac:dyDescent="0.25">
      <c r="A3449" s="139"/>
    </row>
    <row r="3450" spans="1:1" s="138" customFormat="1" x14ac:dyDescent="0.25">
      <c r="A3450" s="139"/>
    </row>
    <row r="3451" spans="1:1" s="138" customFormat="1" x14ac:dyDescent="0.25">
      <c r="A3451" s="139"/>
    </row>
    <row r="3452" spans="1:1" s="138" customFormat="1" x14ac:dyDescent="0.25">
      <c r="A3452" s="139"/>
    </row>
    <row r="3453" spans="1:1" s="138" customFormat="1" x14ac:dyDescent="0.25">
      <c r="A3453" s="139"/>
    </row>
    <row r="3454" spans="1:1" s="138" customFormat="1" x14ac:dyDescent="0.25">
      <c r="A3454" s="139"/>
    </row>
    <row r="3455" spans="1:1" s="138" customFormat="1" x14ac:dyDescent="0.25">
      <c r="A3455" s="139"/>
    </row>
    <row r="3456" spans="1:1" s="138" customFormat="1" x14ac:dyDescent="0.25">
      <c r="A3456" s="139"/>
    </row>
    <row r="3457" spans="1:1" s="138" customFormat="1" x14ac:dyDescent="0.25">
      <c r="A3457" s="139"/>
    </row>
    <row r="3458" spans="1:1" s="138" customFormat="1" x14ac:dyDescent="0.25">
      <c r="A3458" s="139"/>
    </row>
    <row r="3459" spans="1:1" s="138" customFormat="1" x14ac:dyDescent="0.25">
      <c r="A3459" s="139"/>
    </row>
    <row r="3460" spans="1:1" s="138" customFormat="1" x14ac:dyDescent="0.25">
      <c r="A3460" s="139"/>
    </row>
    <row r="3461" spans="1:1" s="138" customFormat="1" x14ac:dyDescent="0.25">
      <c r="A3461" s="139"/>
    </row>
    <row r="3462" spans="1:1" s="138" customFormat="1" x14ac:dyDescent="0.25">
      <c r="A3462" s="139"/>
    </row>
    <row r="3463" spans="1:1" s="138" customFormat="1" x14ac:dyDescent="0.25">
      <c r="A3463" s="139"/>
    </row>
    <row r="3464" spans="1:1" s="138" customFormat="1" x14ac:dyDescent="0.25">
      <c r="A3464" s="139"/>
    </row>
    <row r="3465" spans="1:1" s="138" customFormat="1" x14ac:dyDescent="0.25">
      <c r="A3465" s="139"/>
    </row>
    <row r="3466" spans="1:1" s="138" customFormat="1" x14ac:dyDescent="0.25">
      <c r="A3466" s="139"/>
    </row>
    <row r="3467" spans="1:1" s="138" customFormat="1" x14ac:dyDescent="0.25">
      <c r="A3467" s="139"/>
    </row>
    <row r="3468" spans="1:1" s="138" customFormat="1" x14ac:dyDescent="0.25">
      <c r="A3468" s="139"/>
    </row>
    <row r="3469" spans="1:1" s="138" customFormat="1" x14ac:dyDescent="0.25">
      <c r="A3469" s="139"/>
    </row>
    <row r="3470" spans="1:1" s="138" customFormat="1" x14ac:dyDescent="0.25">
      <c r="A3470" s="139"/>
    </row>
    <row r="3471" spans="1:1" s="138" customFormat="1" x14ac:dyDescent="0.25">
      <c r="A3471" s="139"/>
    </row>
    <row r="3472" spans="1:1" s="138" customFormat="1" x14ac:dyDescent="0.25">
      <c r="A3472" s="139"/>
    </row>
    <row r="3473" spans="1:1" s="138" customFormat="1" x14ac:dyDescent="0.25">
      <c r="A3473" s="139"/>
    </row>
    <row r="3474" spans="1:1" s="138" customFormat="1" x14ac:dyDescent="0.25">
      <c r="A3474" s="139"/>
    </row>
    <row r="3475" spans="1:1" s="138" customFormat="1" x14ac:dyDescent="0.25">
      <c r="A3475" s="139"/>
    </row>
    <row r="3476" spans="1:1" s="138" customFormat="1" x14ac:dyDescent="0.25">
      <c r="A3476" s="139"/>
    </row>
    <row r="3477" spans="1:1" s="138" customFormat="1" x14ac:dyDescent="0.25">
      <c r="A3477" s="139"/>
    </row>
    <row r="3478" spans="1:1" s="138" customFormat="1" x14ac:dyDescent="0.25">
      <c r="A3478" s="139"/>
    </row>
    <row r="3479" spans="1:1" s="138" customFormat="1" x14ac:dyDescent="0.25">
      <c r="A3479" s="139"/>
    </row>
    <row r="3480" spans="1:1" s="138" customFormat="1" x14ac:dyDescent="0.25">
      <c r="A3480" s="139"/>
    </row>
    <row r="3481" spans="1:1" s="138" customFormat="1" x14ac:dyDescent="0.25">
      <c r="A3481" s="139"/>
    </row>
    <row r="3482" spans="1:1" s="138" customFormat="1" x14ac:dyDescent="0.25">
      <c r="A3482" s="139"/>
    </row>
    <row r="3483" spans="1:1" s="138" customFormat="1" x14ac:dyDescent="0.25">
      <c r="A3483" s="139"/>
    </row>
    <row r="3484" spans="1:1" s="138" customFormat="1" x14ac:dyDescent="0.25">
      <c r="A3484" s="139"/>
    </row>
    <row r="3485" spans="1:1" s="138" customFormat="1" x14ac:dyDescent="0.25">
      <c r="A3485" s="139"/>
    </row>
    <row r="3486" spans="1:1" s="138" customFormat="1" x14ac:dyDescent="0.25">
      <c r="A3486" s="139"/>
    </row>
    <row r="3487" spans="1:1" s="138" customFormat="1" x14ac:dyDescent="0.25">
      <c r="A3487" s="139"/>
    </row>
    <row r="3488" spans="1:1" s="138" customFormat="1" x14ac:dyDescent="0.25">
      <c r="A3488" s="139"/>
    </row>
    <row r="3489" spans="1:1" s="138" customFormat="1" x14ac:dyDescent="0.25">
      <c r="A3489" s="139"/>
    </row>
    <row r="3490" spans="1:1" s="138" customFormat="1" x14ac:dyDescent="0.25">
      <c r="A3490" s="139"/>
    </row>
    <row r="3491" spans="1:1" s="138" customFormat="1" x14ac:dyDescent="0.25">
      <c r="A3491" s="139"/>
    </row>
    <row r="3492" spans="1:1" s="138" customFormat="1" x14ac:dyDescent="0.25">
      <c r="A3492" s="139"/>
    </row>
    <row r="3493" spans="1:1" s="138" customFormat="1" x14ac:dyDescent="0.25">
      <c r="A3493" s="139"/>
    </row>
    <row r="3494" spans="1:1" s="138" customFormat="1" x14ac:dyDescent="0.25">
      <c r="A3494" s="139"/>
    </row>
    <row r="3495" spans="1:1" s="138" customFormat="1" x14ac:dyDescent="0.25">
      <c r="A3495" s="139"/>
    </row>
    <row r="3496" spans="1:1" s="138" customFormat="1" x14ac:dyDescent="0.25">
      <c r="A3496" s="139"/>
    </row>
    <row r="3497" spans="1:1" s="138" customFormat="1" x14ac:dyDescent="0.25">
      <c r="A3497" s="139"/>
    </row>
    <row r="3498" spans="1:1" s="138" customFormat="1" x14ac:dyDescent="0.25">
      <c r="A3498" s="139"/>
    </row>
    <row r="3499" spans="1:1" s="138" customFormat="1" x14ac:dyDescent="0.25">
      <c r="A3499" s="139"/>
    </row>
    <row r="3500" spans="1:1" s="138" customFormat="1" x14ac:dyDescent="0.25">
      <c r="A3500" s="139"/>
    </row>
    <row r="3501" spans="1:1" s="138" customFormat="1" x14ac:dyDescent="0.25">
      <c r="A3501" s="139"/>
    </row>
    <row r="3502" spans="1:1" s="138" customFormat="1" x14ac:dyDescent="0.25">
      <c r="A3502" s="139"/>
    </row>
    <row r="3503" spans="1:1" s="138" customFormat="1" x14ac:dyDescent="0.25">
      <c r="A3503" s="139"/>
    </row>
    <row r="3504" spans="1:1" s="138" customFormat="1" x14ac:dyDescent="0.25">
      <c r="A3504" s="139"/>
    </row>
    <row r="3505" spans="1:1" s="138" customFormat="1" x14ac:dyDescent="0.25">
      <c r="A3505" s="139"/>
    </row>
    <row r="3506" spans="1:1" s="138" customFormat="1" x14ac:dyDescent="0.25">
      <c r="A3506" s="139"/>
    </row>
    <row r="3507" spans="1:1" s="138" customFormat="1" x14ac:dyDescent="0.25">
      <c r="A3507" s="139"/>
    </row>
    <row r="3508" spans="1:1" s="138" customFormat="1" x14ac:dyDescent="0.25">
      <c r="A3508" s="139"/>
    </row>
    <row r="3509" spans="1:1" s="138" customFormat="1" x14ac:dyDescent="0.25">
      <c r="A3509" s="139"/>
    </row>
    <row r="3510" spans="1:1" s="138" customFormat="1" x14ac:dyDescent="0.25">
      <c r="A3510" s="139"/>
    </row>
    <row r="3511" spans="1:1" s="138" customFormat="1" x14ac:dyDescent="0.25">
      <c r="A3511" s="139"/>
    </row>
    <row r="3512" spans="1:1" s="138" customFormat="1" x14ac:dyDescent="0.25">
      <c r="A3512" s="139"/>
    </row>
    <row r="3513" spans="1:1" s="138" customFormat="1" x14ac:dyDescent="0.25">
      <c r="A3513" s="139"/>
    </row>
    <row r="3514" spans="1:1" s="138" customFormat="1" x14ac:dyDescent="0.25">
      <c r="A3514" s="139"/>
    </row>
    <row r="3515" spans="1:1" s="138" customFormat="1" x14ac:dyDescent="0.25">
      <c r="A3515" s="139"/>
    </row>
    <row r="3516" spans="1:1" s="138" customFormat="1" x14ac:dyDescent="0.25">
      <c r="A3516" s="139"/>
    </row>
    <row r="3517" spans="1:1" s="138" customFormat="1" x14ac:dyDescent="0.25">
      <c r="A3517" s="139"/>
    </row>
    <row r="3518" spans="1:1" s="138" customFormat="1" x14ac:dyDescent="0.25">
      <c r="A3518" s="139"/>
    </row>
    <row r="3519" spans="1:1" s="138" customFormat="1" x14ac:dyDescent="0.25">
      <c r="A3519" s="139"/>
    </row>
    <row r="3520" spans="1:1" s="138" customFormat="1" x14ac:dyDescent="0.25">
      <c r="A3520" s="139"/>
    </row>
    <row r="3521" spans="1:1" s="138" customFormat="1" x14ac:dyDescent="0.25">
      <c r="A3521" s="139"/>
    </row>
    <row r="3522" spans="1:1" s="138" customFormat="1" x14ac:dyDescent="0.25">
      <c r="A3522" s="139"/>
    </row>
    <row r="3523" spans="1:1" s="138" customFormat="1" x14ac:dyDescent="0.25">
      <c r="A3523" s="139"/>
    </row>
    <row r="3524" spans="1:1" s="138" customFormat="1" x14ac:dyDescent="0.25">
      <c r="A3524" s="139"/>
    </row>
    <row r="3525" spans="1:1" s="138" customFormat="1" x14ac:dyDescent="0.25">
      <c r="A3525" s="139"/>
    </row>
    <row r="3526" spans="1:1" s="138" customFormat="1" x14ac:dyDescent="0.25">
      <c r="A3526" s="139"/>
    </row>
    <row r="3527" spans="1:1" s="138" customFormat="1" x14ac:dyDescent="0.25">
      <c r="A3527" s="139"/>
    </row>
    <row r="3528" spans="1:1" s="138" customFormat="1" x14ac:dyDescent="0.25">
      <c r="A3528" s="139"/>
    </row>
    <row r="3529" spans="1:1" s="138" customFormat="1" x14ac:dyDescent="0.25">
      <c r="A3529" s="139"/>
    </row>
    <row r="3530" spans="1:1" s="138" customFormat="1" x14ac:dyDescent="0.25">
      <c r="A3530" s="139"/>
    </row>
    <row r="3531" spans="1:1" s="138" customFormat="1" x14ac:dyDescent="0.25">
      <c r="A3531" s="139"/>
    </row>
    <row r="3532" spans="1:1" s="138" customFormat="1" x14ac:dyDescent="0.25">
      <c r="A3532" s="139"/>
    </row>
    <row r="3533" spans="1:1" s="138" customFormat="1" x14ac:dyDescent="0.25">
      <c r="A3533" s="139"/>
    </row>
    <row r="3534" spans="1:1" s="138" customFormat="1" x14ac:dyDescent="0.25">
      <c r="A3534" s="139"/>
    </row>
    <row r="3535" spans="1:1" s="138" customFormat="1" x14ac:dyDescent="0.25">
      <c r="A3535" s="139"/>
    </row>
    <row r="3536" spans="1:1" s="138" customFormat="1" x14ac:dyDescent="0.25">
      <c r="A3536" s="139"/>
    </row>
    <row r="3537" spans="1:1" s="138" customFormat="1" x14ac:dyDescent="0.25">
      <c r="A3537" s="139"/>
    </row>
    <row r="3538" spans="1:1" s="138" customFormat="1" x14ac:dyDescent="0.25">
      <c r="A3538" s="139"/>
    </row>
    <row r="3539" spans="1:1" s="138" customFormat="1" x14ac:dyDescent="0.25">
      <c r="A3539" s="139"/>
    </row>
    <row r="3540" spans="1:1" s="138" customFormat="1" x14ac:dyDescent="0.25">
      <c r="A3540" s="139"/>
    </row>
    <row r="3541" spans="1:1" s="138" customFormat="1" x14ac:dyDescent="0.25">
      <c r="A3541" s="139"/>
    </row>
    <row r="3542" spans="1:1" s="138" customFormat="1" x14ac:dyDescent="0.25">
      <c r="A3542" s="139"/>
    </row>
    <row r="3543" spans="1:1" s="138" customFormat="1" x14ac:dyDescent="0.25">
      <c r="A3543" s="139"/>
    </row>
    <row r="3544" spans="1:1" s="138" customFormat="1" x14ac:dyDescent="0.25">
      <c r="A3544" s="139"/>
    </row>
    <row r="3545" spans="1:1" s="138" customFormat="1" x14ac:dyDescent="0.25">
      <c r="A3545" s="139"/>
    </row>
    <row r="3546" spans="1:1" s="138" customFormat="1" x14ac:dyDescent="0.25">
      <c r="A3546" s="139"/>
    </row>
    <row r="3547" spans="1:1" s="138" customFormat="1" x14ac:dyDescent="0.25">
      <c r="A3547" s="139"/>
    </row>
    <row r="3548" spans="1:1" s="138" customFormat="1" x14ac:dyDescent="0.25">
      <c r="A3548" s="139"/>
    </row>
    <row r="3549" spans="1:1" s="138" customFormat="1" x14ac:dyDescent="0.25">
      <c r="A3549" s="139"/>
    </row>
    <row r="3550" spans="1:1" s="138" customFormat="1" x14ac:dyDescent="0.25">
      <c r="A3550" s="139"/>
    </row>
    <row r="3551" spans="1:1" s="138" customFormat="1" x14ac:dyDescent="0.25">
      <c r="A3551" s="139"/>
    </row>
    <row r="3552" spans="1:1" s="138" customFormat="1" x14ac:dyDescent="0.25">
      <c r="A3552" s="139"/>
    </row>
    <row r="3553" spans="1:1" s="138" customFormat="1" x14ac:dyDescent="0.25">
      <c r="A3553" s="139"/>
    </row>
    <row r="3554" spans="1:1" s="138" customFormat="1" x14ac:dyDescent="0.25">
      <c r="A3554" s="139"/>
    </row>
    <row r="3555" spans="1:1" s="138" customFormat="1" x14ac:dyDescent="0.25">
      <c r="A3555" s="139"/>
    </row>
    <row r="3556" spans="1:1" s="138" customFormat="1" x14ac:dyDescent="0.25">
      <c r="A3556" s="139"/>
    </row>
    <row r="3557" spans="1:1" s="138" customFormat="1" x14ac:dyDescent="0.25">
      <c r="A3557" s="139"/>
    </row>
    <row r="3558" spans="1:1" s="138" customFormat="1" x14ac:dyDescent="0.25">
      <c r="A3558" s="139"/>
    </row>
    <row r="3559" spans="1:1" s="138" customFormat="1" x14ac:dyDescent="0.25">
      <c r="A3559" s="139"/>
    </row>
    <row r="3560" spans="1:1" s="138" customFormat="1" x14ac:dyDescent="0.25">
      <c r="A3560" s="139"/>
    </row>
    <row r="3561" spans="1:1" s="138" customFormat="1" x14ac:dyDescent="0.25">
      <c r="A3561" s="139"/>
    </row>
    <row r="3562" spans="1:1" s="138" customFormat="1" x14ac:dyDescent="0.25">
      <c r="A3562" s="139"/>
    </row>
    <row r="3563" spans="1:1" s="138" customFormat="1" x14ac:dyDescent="0.25">
      <c r="A3563" s="139"/>
    </row>
    <row r="3564" spans="1:1" s="138" customFormat="1" x14ac:dyDescent="0.25">
      <c r="A3564" s="139"/>
    </row>
    <row r="3565" spans="1:1" s="138" customFormat="1" x14ac:dyDescent="0.25">
      <c r="A3565" s="139"/>
    </row>
    <row r="3566" spans="1:1" s="138" customFormat="1" x14ac:dyDescent="0.25">
      <c r="A3566" s="139"/>
    </row>
    <row r="3567" spans="1:1" s="138" customFormat="1" x14ac:dyDescent="0.25">
      <c r="A3567" s="139"/>
    </row>
    <row r="3568" spans="1:1" s="138" customFormat="1" x14ac:dyDescent="0.25">
      <c r="A3568" s="139"/>
    </row>
    <row r="3569" spans="1:1" s="138" customFormat="1" x14ac:dyDescent="0.25">
      <c r="A3569" s="139"/>
    </row>
    <row r="3570" spans="1:1" s="138" customFormat="1" x14ac:dyDescent="0.25">
      <c r="A3570" s="139"/>
    </row>
    <row r="3571" spans="1:1" s="138" customFormat="1" x14ac:dyDescent="0.25">
      <c r="A3571" s="139"/>
    </row>
    <row r="3572" spans="1:1" s="138" customFormat="1" x14ac:dyDescent="0.25">
      <c r="A3572" s="139"/>
    </row>
    <row r="3573" spans="1:1" s="138" customFormat="1" x14ac:dyDescent="0.25">
      <c r="A3573" s="139"/>
    </row>
    <row r="3574" spans="1:1" s="138" customFormat="1" x14ac:dyDescent="0.25">
      <c r="A3574" s="139"/>
    </row>
    <row r="3575" spans="1:1" s="138" customFormat="1" x14ac:dyDescent="0.25">
      <c r="A3575" s="139"/>
    </row>
    <row r="3576" spans="1:1" s="138" customFormat="1" x14ac:dyDescent="0.25">
      <c r="A3576" s="139"/>
    </row>
    <row r="3577" spans="1:1" s="138" customFormat="1" x14ac:dyDescent="0.25">
      <c r="A3577" s="139"/>
    </row>
    <row r="3578" spans="1:1" s="138" customFormat="1" x14ac:dyDescent="0.25">
      <c r="A3578" s="139"/>
    </row>
    <row r="3579" spans="1:1" s="138" customFormat="1" x14ac:dyDescent="0.25">
      <c r="A3579" s="139"/>
    </row>
    <row r="3580" spans="1:1" s="138" customFormat="1" x14ac:dyDescent="0.25">
      <c r="A3580" s="139"/>
    </row>
    <row r="3581" spans="1:1" s="138" customFormat="1" x14ac:dyDescent="0.25">
      <c r="A3581" s="139"/>
    </row>
    <row r="3582" spans="1:1" s="138" customFormat="1" x14ac:dyDescent="0.25">
      <c r="A3582" s="139"/>
    </row>
    <row r="3583" spans="1:1" s="138" customFormat="1" x14ac:dyDescent="0.25">
      <c r="A3583" s="139"/>
    </row>
    <row r="3584" spans="1:1" s="138" customFormat="1" x14ac:dyDescent="0.25">
      <c r="A3584" s="139"/>
    </row>
    <row r="3585" spans="1:1" s="138" customFormat="1" x14ac:dyDescent="0.25">
      <c r="A3585" s="139"/>
    </row>
    <row r="3586" spans="1:1" s="138" customFormat="1" x14ac:dyDescent="0.25">
      <c r="A3586" s="139"/>
    </row>
    <row r="3587" spans="1:1" s="138" customFormat="1" x14ac:dyDescent="0.25">
      <c r="A3587" s="139"/>
    </row>
    <row r="3588" spans="1:1" s="138" customFormat="1" x14ac:dyDescent="0.25">
      <c r="A3588" s="139"/>
    </row>
    <row r="3589" spans="1:1" s="138" customFormat="1" x14ac:dyDescent="0.25">
      <c r="A3589" s="139"/>
    </row>
    <row r="3590" spans="1:1" s="138" customFormat="1" x14ac:dyDescent="0.25">
      <c r="A3590" s="139"/>
    </row>
    <row r="3591" spans="1:1" s="138" customFormat="1" x14ac:dyDescent="0.25">
      <c r="A3591" s="139"/>
    </row>
    <row r="3592" spans="1:1" s="138" customFormat="1" x14ac:dyDescent="0.25">
      <c r="A3592" s="139"/>
    </row>
    <row r="3593" spans="1:1" s="138" customFormat="1" x14ac:dyDescent="0.25">
      <c r="A3593" s="139"/>
    </row>
    <row r="3594" spans="1:1" s="138" customFormat="1" x14ac:dyDescent="0.25">
      <c r="A3594" s="139"/>
    </row>
    <row r="3595" spans="1:1" s="138" customFormat="1" x14ac:dyDescent="0.25">
      <c r="A3595" s="139"/>
    </row>
    <row r="3596" spans="1:1" s="138" customFormat="1" x14ac:dyDescent="0.25">
      <c r="A3596" s="139"/>
    </row>
    <row r="3597" spans="1:1" s="138" customFormat="1" x14ac:dyDescent="0.25">
      <c r="A3597" s="139"/>
    </row>
    <row r="3598" spans="1:1" s="138" customFormat="1" x14ac:dyDescent="0.25">
      <c r="A3598" s="139"/>
    </row>
    <row r="3599" spans="1:1" s="138" customFormat="1" x14ac:dyDescent="0.25">
      <c r="A3599" s="139"/>
    </row>
    <row r="3600" spans="1:1" s="138" customFormat="1" x14ac:dyDescent="0.25">
      <c r="A3600" s="139"/>
    </row>
    <row r="3601" spans="1:1" s="138" customFormat="1" x14ac:dyDescent="0.25">
      <c r="A3601" s="139"/>
    </row>
    <row r="3602" spans="1:1" s="138" customFormat="1" x14ac:dyDescent="0.25">
      <c r="A3602" s="139"/>
    </row>
    <row r="3603" spans="1:1" s="138" customFormat="1" x14ac:dyDescent="0.25">
      <c r="A3603" s="139"/>
    </row>
    <row r="3604" spans="1:1" s="138" customFormat="1" x14ac:dyDescent="0.25">
      <c r="A3604" s="139"/>
    </row>
    <row r="3605" spans="1:1" s="138" customFormat="1" x14ac:dyDescent="0.25">
      <c r="A3605" s="139"/>
    </row>
    <row r="3606" spans="1:1" s="138" customFormat="1" x14ac:dyDescent="0.25">
      <c r="A3606" s="139"/>
    </row>
    <row r="3607" spans="1:1" s="138" customFormat="1" x14ac:dyDescent="0.25">
      <c r="A3607" s="139"/>
    </row>
    <row r="3608" spans="1:1" s="138" customFormat="1" x14ac:dyDescent="0.25">
      <c r="A3608" s="139"/>
    </row>
    <row r="3609" spans="1:1" s="138" customFormat="1" x14ac:dyDescent="0.25">
      <c r="A3609" s="139"/>
    </row>
    <row r="3610" spans="1:1" s="138" customFormat="1" x14ac:dyDescent="0.25">
      <c r="A3610" s="139"/>
    </row>
    <row r="3611" spans="1:1" s="138" customFormat="1" x14ac:dyDescent="0.25">
      <c r="A3611" s="139"/>
    </row>
    <row r="3612" spans="1:1" s="138" customFormat="1" x14ac:dyDescent="0.25">
      <c r="A3612" s="139"/>
    </row>
    <row r="3613" spans="1:1" s="138" customFormat="1" x14ac:dyDescent="0.25">
      <c r="A3613" s="139"/>
    </row>
    <row r="3614" spans="1:1" s="138" customFormat="1" x14ac:dyDescent="0.25">
      <c r="A3614" s="139"/>
    </row>
    <row r="3615" spans="1:1" s="138" customFormat="1" x14ac:dyDescent="0.25">
      <c r="A3615" s="139"/>
    </row>
    <row r="3616" spans="1:1" s="138" customFormat="1" x14ac:dyDescent="0.25">
      <c r="A3616" s="139"/>
    </row>
    <row r="3617" spans="1:1" s="138" customFormat="1" x14ac:dyDescent="0.25">
      <c r="A3617" s="139"/>
    </row>
    <row r="3618" spans="1:1" s="138" customFormat="1" x14ac:dyDescent="0.25">
      <c r="A3618" s="139"/>
    </row>
    <row r="3619" spans="1:1" s="138" customFormat="1" x14ac:dyDescent="0.25">
      <c r="A3619" s="139"/>
    </row>
    <row r="3620" spans="1:1" s="138" customFormat="1" x14ac:dyDescent="0.25">
      <c r="A3620" s="139"/>
    </row>
    <row r="3621" spans="1:1" s="138" customFormat="1" x14ac:dyDescent="0.25">
      <c r="A3621" s="139"/>
    </row>
    <row r="3622" spans="1:1" s="138" customFormat="1" x14ac:dyDescent="0.25">
      <c r="A3622" s="139"/>
    </row>
    <row r="3623" spans="1:1" s="138" customFormat="1" x14ac:dyDescent="0.25">
      <c r="A3623" s="139"/>
    </row>
    <row r="3624" spans="1:1" s="138" customFormat="1" x14ac:dyDescent="0.25">
      <c r="A3624" s="139"/>
    </row>
    <row r="3625" spans="1:1" s="138" customFormat="1" x14ac:dyDescent="0.25">
      <c r="A3625" s="139"/>
    </row>
    <row r="3626" spans="1:1" s="138" customFormat="1" x14ac:dyDescent="0.25">
      <c r="A3626" s="139"/>
    </row>
    <row r="3627" spans="1:1" s="138" customFormat="1" x14ac:dyDescent="0.25">
      <c r="A3627" s="139"/>
    </row>
    <row r="3628" spans="1:1" s="138" customFormat="1" x14ac:dyDescent="0.25">
      <c r="A3628" s="139"/>
    </row>
    <row r="3629" spans="1:1" s="138" customFormat="1" x14ac:dyDescent="0.25">
      <c r="A3629" s="139"/>
    </row>
    <row r="3630" spans="1:1" s="138" customFormat="1" x14ac:dyDescent="0.25">
      <c r="A3630" s="139"/>
    </row>
    <row r="3631" spans="1:1" s="138" customFormat="1" x14ac:dyDescent="0.25">
      <c r="A3631" s="139"/>
    </row>
    <row r="3632" spans="1:1" s="138" customFormat="1" x14ac:dyDescent="0.25">
      <c r="A3632" s="139"/>
    </row>
    <row r="3633" spans="1:1" s="138" customFormat="1" x14ac:dyDescent="0.25">
      <c r="A3633" s="139"/>
    </row>
    <row r="3634" spans="1:1" s="138" customFormat="1" x14ac:dyDescent="0.25">
      <c r="A3634" s="139"/>
    </row>
    <row r="3635" spans="1:1" s="138" customFormat="1" x14ac:dyDescent="0.25">
      <c r="A3635" s="139"/>
    </row>
    <row r="3636" spans="1:1" s="138" customFormat="1" x14ac:dyDescent="0.25">
      <c r="A3636" s="139"/>
    </row>
    <row r="3637" spans="1:1" s="138" customFormat="1" x14ac:dyDescent="0.25">
      <c r="A3637" s="139"/>
    </row>
    <row r="3638" spans="1:1" s="138" customFormat="1" x14ac:dyDescent="0.25">
      <c r="A3638" s="139"/>
    </row>
    <row r="3639" spans="1:1" s="138" customFormat="1" x14ac:dyDescent="0.25">
      <c r="A3639" s="139"/>
    </row>
    <row r="3640" spans="1:1" s="138" customFormat="1" x14ac:dyDescent="0.25">
      <c r="A3640" s="139"/>
    </row>
    <row r="3641" spans="1:1" s="138" customFormat="1" x14ac:dyDescent="0.25">
      <c r="A3641" s="139"/>
    </row>
    <row r="3642" spans="1:1" s="138" customFormat="1" x14ac:dyDescent="0.25">
      <c r="A3642" s="139"/>
    </row>
    <row r="3643" spans="1:1" s="138" customFormat="1" x14ac:dyDescent="0.25">
      <c r="A3643" s="139"/>
    </row>
    <row r="3644" spans="1:1" s="138" customFormat="1" x14ac:dyDescent="0.25">
      <c r="A3644" s="139"/>
    </row>
    <row r="3645" spans="1:1" s="138" customFormat="1" x14ac:dyDescent="0.25">
      <c r="A3645" s="139"/>
    </row>
    <row r="3646" spans="1:1" s="138" customFormat="1" x14ac:dyDescent="0.25">
      <c r="A3646" s="139"/>
    </row>
    <row r="3647" spans="1:1" s="138" customFormat="1" x14ac:dyDescent="0.25">
      <c r="A3647" s="139"/>
    </row>
    <row r="3648" spans="1:1" s="138" customFormat="1" x14ac:dyDescent="0.25">
      <c r="A3648" s="139"/>
    </row>
    <row r="3649" spans="1:1" s="138" customFormat="1" x14ac:dyDescent="0.25">
      <c r="A3649" s="139"/>
    </row>
    <row r="3650" spans="1:1" s="138" customFormat="1" x14ac:dyDescent="0.25">
      <c r="A3650" s="139"/>
    </row>
    <row r="3651" spans="1:1" s="138" customFormat="1" x14ac:dyDescent="0.25">
      <c r="A3651" s="139"/>
    </row>
    <row r="3652" spans="1:1" s="138" customFormat="1" x14ac:dyDescent="0.25">
      <c r="A3652" s="139"/>
    </row>
    <row r="3653" spans="1:1" s="138" customFormat="1" x14ac:dyDescent="0.25">
      <c r="A3653" s="139"/>
    </row>
    <row r="3654" spans="1:1" s="138" customFormat="1" x14ac:dyDescent="0.25">
      <c r="A3654" s="139"/>
    </row>
    <row r="3655" spans="1:1" s="138" customFormat="1" x14ac:dyDescent="0.25">
      <c r="A3655" s="139"/>
    </row>
    <row r="3656" spans="1:1" s="138" customFormat="1" x14ac:dyDescent="0.25">
      <c r="A3656" s="139"/>
    </row>
    <row r="3657" spans="1:1" s="138" customFormat="1" x14ac:dyDescent="0.25">
      <c r="A3657" s="139"/>
    </row>
    <row r="3658" spans="1:1" s="138" customFormat="1" x14ac:dyDescent="0.25">
      <c r="A3658" s="139"/>
    </row>
    <row r="3659" spans="1:1" s="138" customFormat="1" x14ac:dyDescent="0.25">
      <c r="A3659" s="139"/>
    </row>
    <row r="3660" spans="1:1" s="138" customFormat="1" x14ac:dyDescent="0.25">
      <c r="A3660" s="139"/>
    </row>
    <row r="3661" spans="1:1" s="138" customFormat="1" x14ac:dyDescent="0.25">
      <c r="A3661" s="139"/>
    </row>
    <row r="3662" spans="1:1" s="138" customFormat="1" x14ac:dyDescent="0.25">
      <c r="A3662" s="139"/>
    </row>
    <row r="3663" spans="1:1" s="138" customFormat="1" x14ac:dyDescent="0.25">
      <c r="A3663" s="139"/>
    </row>
    <row r="3664" spans="1:1" s="138" customFormat="1" x14ac:dyDescent="0.25">
      <c r="A3664" s="139"/>
    </row>
    <row r="3665" spans="1:1" s="138" customFormat="1" x14ac:dyDescent="0.25">
      <c r="A3665" s="139"/>
    </row>
    <row r="3666" spans="1:1" s="138" customFormat="1" x14ac:dyDescent="0.25">
      <c r="A3666" s="139"/>
    </row>
    <row r="3667" spans="1:1" s="138" customFormat="1" x14ac:dyDescent="0.25">
      <c r="A3667" s="139"/>
    </row>
    <row r="3668" spans="1:1" s="138" customFormat="1" x14ac:dyDescent="0.25">
      <c r="A3668" s="139"/>
    </row>
    <row r="3669" spans="1:1" s="138" customFormat="1" x14ac:dyDescent="0.25">
      <c r="A3669" s="139"/>
    </row>
    <row r="3670" spans="1:1" s="138" customFormat="1" x14ac:dyDescent="0.25">
      <c r="A3670" s="139"/>
    </row>
    <row r="3671" spans="1:1" s="138" customFormat="1" x14ac:dyDescent="0.25">
      <c r="A3671" s="139"/>
    </row>
    <row r="3672" spans="1:1" s="138" customFormat="1" x14ac:dyDescent="0.25">
      <c r="A3672" s="139"/>
    </row>
    <row r="3673" spans="1:1" s="138" customFormat="1" x14ac:dyDescent="0.25">
      <c r="A3673" s="139"/>
    </row>
    <row r="3674" spans="1:1" s="138" customFormat="1" x14ac:dyDescent="0.25">
      <c r="A3674" s="139"/>
    </row>
    <row r="3675" spans="1:1" s="138" customFormat="1" x14ac:dyDescent="0.25">
      <c r="A3675" s="139"/>
    </row>
    <row r="3676" spans="1:1" s="138" customFormat="1" x14ac:dyDescent="0.25">
      <c r="A3676" s="139"/>
    </row>
    <row r="3677" spans="1:1" s="138" customFormat="1" x14ac:dyDescent="0.25">
      <c r="A3677" s="139"/>
    </row>
    <row r="3678" spans="1:1" s="138" customFormat="1" x14ac:dyDescent="0.25">
      <c r="A3678" s="139"/>
    </row>
    <row r="3679" spans="1:1" s="138" customFormat="1" x14ac:dyDescent="0.25">
      <c r="A3679" s="139"/>
    </row>
    <row r="3680" spans="1:1" s="138" customFormat="1" x14ac:dyDescent="0.25">
      <c r="A3680" s="139"/>
    </row>
    <row r="3681" spans="1:1" s="138" customFormat="1" x14ac:dyDescent="0.25">
      <c r="A3681" s="139"/>
    </row>
    <row r="3682" spans="1:1" s="138" customFormat="1" x14ac:dyDescent="0.25">
      <c r="A3682" s="139"/>
    </row>
    <row r="3683" spans="1:1" s="138" customFormat="1" x14ac:dyDescent="0.25">
      <c r="A3683" s="139"/>
    </row>
    <row r="3684" spans="1:1" s="138" customFormat="1" x14ac:dyDescent="0.25">
      <c r="A3684" s="139"/>
    </row>
    <row r="3685" spans="1:1" s="138" customFormat="1" x14ac:dyDescent="0.25">
      <c r="A3685" s="139"/>
    </row>
    <row r="3686" spans="1:1" s="138" customFormat="1" x14ac:dyDescent="0.25">
      <c r="A3686" s="139"/>
    </row>
    <row r="3687" spans="1:1" s="138" customFormat="1" x14ac:dyDescent="0.25">
      <c r="A3687" s="139"/>
    </row>
    <row r="3688" spans="1:1" s="138" customFormat="1" x14ac:dyDescent="0.25">
      <c r="A3688" s="139"/>
    </row>
    <row r="3689" spans="1:1" s="138" customFormat="1" x14ac:dyDescent="0.25">
      <c r="A3689" s="139"/>
    </row>
    <row r="3690" spans="1:1" s="138" customFormat="1" x14ac:dyDescent="0.25">
      <c r="A3690" s="139"/>
    </row>
    <row r="3691" spans="1:1" s="138" customFormat="1" x14ac:dyDescent="0.25">
      <c r="A3691" s="139"/>
    </row>
    <row r="3692" spans="1:1" s="138" customFormat="1" x14ac:dyDescent="0.25">
      <c r="A3692" s="139"/>
    </row>
    <row r="3693" spans="1:1" s="138" customFormat="1" x14ac:dyDescent="0.25">
      <c r="A3693" s="139"/>
    </row>
    <row r="3694" spans="1:1" s="138" customFormat="1" x14ac:dyDescent="0.25">
      <c r="A3694" s="139"/>
    </row>
    <row r="3695" spans="1:1" s="138" customFormat="1" x14ac:dyDescent="0.25">
      <c r="A3695" s="139"/>
    </row>
    <row r="3696" spans="1:1" s="138" customFormat="1" x14ac:dyDescent="0.25">
      <c r="A3696" s="139"/>
    </row>
    <row r="3697" spans="1:1" s="138" customFormat="1" x14ac:dyDescent="0.25">
      <c r="A3697" s="139"/>
    </row>
    <row r="3698" spans="1:1" s="138" customFormat="1" x14ac:dyDescent="0.25">
      <c r="A3698" s="139"/>
    </row>
    <row r="3699" spans="1:1" s="138" customFormat="1" x14ac:dyDescent="0.25">
      <c r="A3699" s="139"/>
    </row>
    <row r="3700" spans="1:1" s="138" customFormat="1" x14ac:dyDescent="0.25">
      <c r="A3700" s="139"/>
    </row>
    <row r="3701" spans="1:1" s="138" customFormat="1" x14ac:dyDescent="0.25">
      <c r="A3701" s="139"/>
    </row>
    <row r="3702" spans="1:1" s="138" customFormat="1" x14ac:dyDescent="0.25">
      <c r="A3702" s="139"/>
    </row>
    <row r="3703" spans="1:1" s="138" customFormat="1" x14ac:dyDescent="0.25">
      <c r="A3703" s="139"/>
    </row>
    <row r="3704" spans="1:1" s="138" customFormat="1" x14ac:dyDescent="0.25">
      <c r="A3704" s="139"/>
    </row>
    <row r="3705" spans="1:1" s="138" customFormat="1" x14ac:dyDescent="0.25">
      <c r="A3705" s="139"/>
    </row>
    <row r="3706" spans="1:1" s="138" customFormat="1" x14ac:dyDescent="0.25">
      <c r="A3706" s="139"/>
    </row>
    <row r="3707" spans="1:1" s="138" customFormat="1" x14ac:dyDescent="0.25">
      <c r="A3707" s="139"/>
    </row>
    <row r="3708" spans="1:1" s="138" customFormat="1" x14ac:dyDescent="0.25">
      <c r="A3708" s="139"/>
    </row>
    <row r="3709" spans="1:1" s="138" customFormat="1" x14ac:dyDescent="0.25">
      <c r="A3709" s="139"/>
    </row>
    <row r="3710" spans="1:1" s="138" customFormat="1" x14ac:dyDescent="0.25">
      <c r="A3710" s="139"/>
    </row>
    <row r="3711" spans="1:1" s="138" customFormat="1" x14ac:dyDescent="0.25">
      <c r="A3711" s="139"/>
    </row>
    <row r="3712" spans="1:1" s="138" customFormat="1" x14ac:dyDescent="0.25">
      <c r="A3712" s="139"/>
    </row>
    <row r="3713" spans="1:1" s="138" customFormat="1" x14ac:dyDescent="0.25">
      <c r="A3713" s="139"/>
    </row>
    <row r="3714" spans="1:1" s="138" customFormat="1" x14ac:dyDescent="0.25">
      <c r="A3714" s="139"/>
    </row>
    <row r="3715" spans="1:1" s="138" customFormat="1" x14ac:dyDescent="0.25">
      <c r="A3715" s="139"/>
    </row>
    <row r="3716" spans="1:1" s="138" customFormat="1" x14ac:dyDescent="0.25">
      <c r="A3716" s="139"/>
    </row>
    <row r="3717" spans="1:1" s="138" customFormat="1" x14ac:dyDescent="0.25">
      <c r="A3717" s="139"/>
    </row>
    <row r="3718" spans="1:1" s="138" customFormat="1" x14ac:dyDescent="0.25">
      <c r="A3718" s="139"/>
    </row>
    <row r="3719" spans="1:1" s="138" customFormat="1" x14ac:dyDescent="0.25">
      <c r="A3719" s="139"/>
    </row>
    <row r="3720" spans="1:1" s="138" customFormat="1" x14ac:dyDescent="0.25">
      <c r="A3720" s="139"/>
    </row>
    <row r="3721" spans="1:1" s="138" customFormat="1" x14ac:dyDescent="0.25">
      <c r="A3721" s="139"/>
    </row>
    <row r="3722" spans="1:1" s="138" customFormat="1" x14ac:dyDescent="0.25">
      <c r="A3722" s="139"/>
    </row>
    <row r="3723" spans="1:1" s="138" customFormat="1" x14ac:dyDescent="0.25">
      <c r="A3723" s="139"/>
    </row>
    <row r="3724" spans="1:1" s="138" customFormat="1" x14ac:dyDescent="0.25">
      <c r="A3724" s="139"/>
    </row>
    <row r="3725" spans="1:1" s="138" customFormat="1" x14ac:dyDescent="0.25">
      <c r="A3725" s="139"/>
    </row>
    <row r="3726" spans="1:1" s="138" customFormat="1" x14ac:dyDescent="0.25">
      <c r="A3726" s="139"/>
    </row>
    <row r="3727" spans="1:1" s="138" customFormat="1" x14ac:dyDescent="0.25">
      <c r="A3727" s="139"/>
    </row>
    <row r="3728" spans="1:1" s="138" customFormat="1" x14ac:dyDescent="0.25">
      <c r="A3728" s="139"/>
    </row>
    <row r="3729" spans="1:1" s="138" customFormat="1" x14ac:dyDescent="0.25">
      <c r="A3729" s="139"/>
    </row>
    <row r="3730" spans="1:1" s="138" customFormat="1" x14ac:dyDescent="0.25">
      <c r="A3730" s="139"/>
    </row>
    <row r="3731" spans="1:1" s="138" customFormat="1" x14ac:dyDescent="0.25">
      <c r="A3731" s="139"/>
    </row>
    <row r="3732" spans="1:1" s="138" customFormat="1" x14ac:dyDescent="0.25">
      <c r="A3732" s="139"/>
    </row>
    <row r="3733" spans="1:1" s="138" customFormat="1" x14ac:dyDescent="0.25">
      <c r="A3733" s="139"/>
    </row>
    <row r="3734" spans="1:1" s="138" customFormat="1" x14ac:dyDescent="0.25">
      <c r="A3734" s="139"/>
    </row>
    <row r="3735" spans="1:1" s="138" customFormat="1" x14ac:dyDescent="0.25">
      <c r="A3735" s="139"/>
    </row>
    <row r="3736" spans="1:1" s="138" customFormat="1" x14ac:dyDescent="0.25">
      <c r="A3736" s="139"/>
    </row>
    <row r="3737" spans="1:1" s="138" customFormat="1" x14ac:dyDescent="0.25">
      <c r="A3737" s="139"/>
    </row>
    <row r="3738" spans="1:1" s="138" customFormat="1" x14ac:dyDescent="0.25">
      <c r="A3738" s="139"/>
    </row>
    <row r="3739" spans="1:1" s="138" customFormat="1" x14ac:dyDescent="0.25">
      <c r="A3739" s="139"/>
    </row>
    <row r="3740" spans="1:1" s="138" customFormat="1" x14ac:dyDescent="0.25">
      <c r="A3740" s="139"/>
    </row>
    <row r="3741" spans="1:1" s="138" customFormat="1" x14ac:dyDescent="0.25">
      <c r="A3741" s="139"/>
    </row>
    <row r="3742" spans="1:1" s="138" customFormat="1" x14ac:dyDescent="0.25">
      <c r="A3742" s="139"/>
    </row>
    <row r="3743" spans="1:1" s="138" customFormat="1" x14ac:dyDescent="0.25">
      <c r="A3743" s="139"/>
    </row>
    <row r="3744" spans="1:1" s="138" customFormat="1" x14ac:dyDescent="0.25">
      <c r="A3744" s="139"/>
    </row>
    <row r="3745" spans="1:1" s="138" customFormat="1" x14ac:dyDescent="0.25">
      <c r="A3745" s="139"/>
    </row>
    <row r="3746" spans="1:1" s="138" customFormat="1" x14ac:dyDescent="0.25">
      <c r="A3746" s="139"/>
    </row>
    <row r="3747" spans="1:1" s="138" customFormat="1" x14ac:dyDescent="0.25">
      <c r="A3747" s="139"/>
    </row>
    <row r="3748" spans="1:1" s="138" customFormat="1" x14ac:dyDescent="0.25">
      <c r="A3748" s="139"/>
    </row>
    <row r="3749" spans="1:1" s="138" customFormat="1" x14ac:dyDescent="0.25">
      <c r="A3749" s="139"/>
    </row>
    <row r="3750" spans="1:1" s="138" customFormat="1" x14ac:dyDescent="0.25">
      <c r="A3750" s="139"/>
    </row>
    <row r="3751" spans="1:1" s="138" customFormat="1" x14ac:dyDescent="0.25">
      <c r="A3751" s="139"/>
    </row>
    <row r="3752" spans="1:1" s="138" customFormat="1" x14ac:dyDescent="0.25">
      <c r="A3752" s="139"/>
    </row>
    <row r="3753" spans="1:1" s="138" customFormat="1" x14ac:dyDescent="0.25">
      <c r="A3753" s="139"/>
    </row>
    <row r="3754" spans="1:1" s="138" customFormat="1" x14ac:dyDescent="0.25">
      <c r="A3754" s="139"/>
    </row>
    <row r="3755" spans="1:1" s="138" customFormat="1" x14ac:dyDescent="0.25">
      <c r="A3755" s="139"/>
    </row>
    <row r="3756" spans="1:1" s="138" customFormat="1" x14ac:dyDescent="0.25">
      <c r="A3756" s="139"/>
    </row>
    <row r="3757" spans="1:1" s="138" customFormat="1" x14ac:dyDescent="0.25">
      <c r="A3757" s="139"/>
    </row>
    <row r="3758" spans="1:1" s="138" customFormat="1" x14ac:dyDescent="0.25">
      <c r="A3758" s="139"/>
    </row>
    <row r="3759" spans="1:1" s="138" customFormat="1" x14ac:dyDescent="0.25">
      <c r="A3759" s="139"/>
    </row>
    <row r="3760" spans="1:1" s="138" customFormat="1" x14ac:dyDescent="0.25">
      <c r="A3760" s="139"/>
    </row>
    <row r="3761" spans="1:1" s="138" customFormat="1" x14ac:dyDescent="0.25">
      <c r="A3761" s="139"/>
    </row>
    <row r="3762" spans="1:1" s="138" customFormat="1" x14ac:dyDescent="0.25">
      <c r="A3762" s="139"/>
    </row>
    <row r="3763" spans="1:1" s="138" customFormat="1" x14ac:dyDescent="0.25">
      <c r="A3763" s="139"/>
    </row>
    <row r="3764" spans="1:1" s="138" customFormat="1" x14ac:dyDescent="0.25">
      <c r="A3764" s="139"/>
    </row>
    <row r="3765" spans="1:1" s="138" customFormat="1" x14ac:dyDescent="0.25">
      <c r="A3765" s="139"/>
    </row>
    <row r="3766" spans="1:1" s="138" customFormat="1" x14ac:dyDescent="0.25">
      <c r="A3766" s="139"/>
    </row>
    <row r="3767" spans="1:1" s="138" customFormat="1" x14ac:dyDescent="0.25">
      <c r="A3767" s="139"/>
    </row>
    <row r="3768" spans="1:1" s="138" customFormat="1" x14ac:dyDescent="0.25">
      <c r="A3768" s="139"/>
    </row>
    <row r="3769" spans="1:1" s="138" customFormat="1" x14ac:dyDescent="0.25">
      <c r="A3769" s="139"/>
    </row>
    <row r="3770" spans="1:1" s="138" customFormat="1" x14ac:dyDescent="0.25">
      <c r="A3770" s="139"/>
    </row>
    <row r="3771" spans="1:1" s="138" customFormat="1" x14ac:dyDescent="0.25">
      <c r="A3771" s="139"/>
    </row>
    <row r="3772" spans="1:1" s="138" customFormat="1" x14ac:dyDescent="0.25">
      <c r="A3772" s="139"/>
    </row>
    <row r="3773" spans="1:1" s="138" customFormat="1" x14ac:dyDescent="0.25">
      <c r="A3773" s="139"/>
    </row>
    <row r="3774" spans="1:1" s="138" customFormat="1" x14ac:dyDescent="0.25">
      <c r="A3774" s="139"/>
    </row>
    <row r="3775" spans="1:1" s="138" customFormat="1" x14ac:dyDescent="0.25">
      <c r="A3775" s="139"/>
    </row>
    <row r="3776" spans="1:1" s="138" customFormat="1" x14ac:dyDescent="0.25">
      <c r="A3776" s="139"/>
    </row>
    <row r="3777" spans="1:1" s="138" customFormat="1" x14ac:dyDescent="0.25">
      <c r="A3777" s="139"/>
    </row>
    <row r="3778" spans="1:1" s="138" customFormat="1" x14ac:dyDescent="0.25">
      <c r="A3778" s="139"/>
    </row>
    <row r="3779" spans="1:1" s="138" customFormat="1" x14ac:dyDescent="0.25">
      <c r="A3779" s="139"/>
    </row>
    <row r="3780" spans="1:1" s="138" customFormat="1" x14ac:dyDescent="0.25">
      <c r="A3780" s="139"/>
    </row>
    <row r="3781" spans="1:1" s="138" customFormat="1" x14ac:dyDescent="0.25">
      <c r="A3781" s="139"/>
    </row>
    <row r="3782" spans="1:1" s="138" customFormat="1" x14ac:dyDescent="0.25">
      <c r="A3782" s="139"/>
    </row>
    <row r="3783" spans="1:1" s="138" customFormat="1" x14ac:dyDescent="0.25">
      <c r="A3783" s="139"/>
    </row>
    <row r="3784" spans="1:1" s="138" customFormat="1" x14ac:dyDescent="0.25">
      <c r="A3784" s="139"/>
    </row>
    <row r="3785" spans="1:1" s="138" customFormat="1" x14ac:dyDescent="0.25">
      <c r="A3785" s="139"/>
    </row>
    <row r="3786" spans="1:1" s="138" customFormat="1" x14ac:dyDescent="0.25">
      <c r="A3786" s="139"/>
    </row>
    <row r="3787" spans="1:1" s="138" customFormat="1" x14ac:dyDescent="0.25">
      <c r="A3787" s="139"/>
    </row>
    <row r="3788" spans="1:1" s="138" customFormat="1" x14ac:dyDescent="0.25">
      <c r="A3788" s="139"/>
    </row>
    <row r="3789" spans="1:1" s="138" customFormat="1" x14ac:dyDescent="0.25">
      <c r="A3789" s="139"/>
    </row>
    <row r="3790" spans="1:1" s="138" customFormat="1" x14ac:dyDescent="0.25">
      <c r="A3790" s="139"/>
    </row>
    <row r="3791" spans="1:1" s="138" customFormat="1" x14ac:dyDescent="0.25">
      <c r="A3791" s="139"/>
    </row>
    <row r="3792" spans="1:1" s="138" customFormat="1" x14ac:dyDescent="0.25">
      <c r="A3792" s="139"/>
    </row>
    <row r="3793" spans="1:1" s="138" customFormat="1" x14ac:dyDescent="0.25">
      <c r="A3793" s="139"/>
    </row>
    <row r="3794" spans="1:1" s="138" customFormat="1" x14ac:dyDescent="0.25">
      <c r="A3794" s="139"/>
    </row>
    <row r="3795" spans="1:1" s="138" customFormat="1" x14ac:dyDescent="0.25">
      <c r="A3795" s="139"/>
    </row>
    <row r="3796" spans="1:1" s="138" customFormat="1" x14ac:dyDescent="0.25">
      <c r="A3796" s="139"/>
    </row>
    <row r="3797" spans="1:1" s="138" customFormat="1" x14ac:dyDescent="0.25">
      <c r="A3797" s="139"/>
    </row>
    <row r="3798" spans="1:1" s="138" customFormat="1" x14ac:dyDescent="0.25">
      <c r="A3798" s="139"/>
    </row>
    <row r="3799" spans="1:1" s="138" customFormat="1" x14ac:dyDescent="0.25">
      <c r="A3799" s="139"/>
    </row>
    <row r="3800" spans="1:1" s="138" customFormat="1" x14ac:dyDescent="0.25">
      <c r="A3800" s="139"/>
    </row>
    <row r="3801" spans="1:1" s="138" customFormat="1" x14ac:dyDescent="0.25">
      <c r="A3801" s="139"/>
    </row>
    <row r="3802" spans="1:1" s="138" customFormat="1" x14ac:dyDescent="0.25">
      <c r="A3802" s="139"/>
    </row>
    <row r="3803" spans="1:1" s="138" customFormat="1" x14ac:dyDescent="0.25">
      <c r="A3803" s="139"/>
    </row>
    <row r="3804" spans="1:1" s="138" customFormat="1" x14ac:dyDescent="0.25">
      <c r="A3804" s="139"/>
    </row>
    <row r="3805" spans="1:1" s="138" customFormat="1" x14ac:dyDescent="0.25">
      <c r="A3805" s="139"/>
    </row>
    <row r="3806" spans="1:1" s="138" customFormat="1" x14ac:dyDescent="0.25">
      <c r="A3806" s="139"/>
    </row>
    <row r="3807" spans="1:1" s="138" customFormat="1" x14ac:dyDescent="0.25">
      <c r="A3807" s="139"/>
    </row>
    <row r="3808" spans="1:1" s="138" customFormat="1" x14ac:dyDescent="0.25">
      <c r="A3808" s="139"/>
    </row>
    <row r="3809" spans="1:1" s="138" customFormat="1" x14ac:dyDescent="0.25">
      <c r="A3809" s="139"/>
    </row>
    <row r="3810" spans="1:1" s="138" customFormat="1" x14ac:dyDescent="0.25">
      <c r="A3810" s="139"/>
    </row>
    <row r="3811" spans="1:1" s="138" customFormat="1" x14ac:dyDescent="0.25">
      <c r="A3811" s="139"/>
    </row>
    <row r="3812" spans="1:1" s="138" customFormat="1" x14ac:dyDescent="0.25">
      <c r="A3812" s="139"/>
    </row>
    <row r="3813" spans="1:1" s="138" customFormat="1" x14ac:dyDescent="0.25">
      <c r="A3813" s="139"/>
    </row>
    <row r="3814" spans="1:1" s="138" customFormat="1" x14ac:dyDescent="0.25">
      <c r="A3814" s="139"/>
    </row>
    <row r="3815" spans="1:1" s="138" customFormat="1" x14ac:dyDescent="0.25">
      <c r="A3815" s="139"/>
    </row>
    <row r="3816" spans="1:1" s="138" customFormat="1" x14ac:dyDescent="0.25">
      <c r="A3816" s="139"/>
    </row>
    <row r="3817" spans="1:1" s="138" customFormat="1" x14ac:dyDescent="0.25">
      <c r="A3817" s="139"/>
    </row>
    <row r="3818" spans="1:1" s="138" customFormat="1" x14ac:dyDescent="0.25">
      <c r="A3818" s="139"/>
    </row>
    <row r="3819" spans="1:1" s="138" customFormat="1" x14ac:dyDescent="0.25">
      <c r="A3819" s="139"/>
    </row>
    <row r="3820" spans="1:1" s="138" customFormat="1" x14ac:dyDescent="0.25">
      <c r="A3820" s="139"/>
    </row>
    <row r="3821" spans="1:1" s="138" customFormat="1" x14ac:dyDescent="0.25">
      <c r="A3821" s="139"/>
    </row>
    <row r="3822" spans="1:1" s="138" customFormat="1" x14ac:dyDescent="0.25">
      <c r="A3822" s="139"/>
    </row>
    <row r="3823" spans="1:1" s="138" customFormat="1" x14ac:dyDescent="0.25">
      <c r="A3823" s="139"/>
    </row>
    <row r="3824" spans="1:1" s="138" customFormat="1" x14ac:dyDescent="0.25">
      <c r="A3824" s="139"/>
    </row>
    <row r="3825" spans="1:1" s="138" customFormat="1" x14ac:dyDescent="0.25">
      <c r="A3825" s="139"/>
    </row>
    <row r="3826" spans="1:1" s="138" customFormat="1" x14ac:dyDescent="0.25">
      <c r="A3826" s="139"/>
    </row>
    <row r="3827" spans="1:1" s="138" customFormat="1" x14ac:dyDescent="0.25">
      <c r="A3827" s="139"/>
    </row>
    <row r="3828" spans="1:1" s="138" customFormat="1" x14ac:dyDescent="0.25">
      <c r="A3828" s="139"/>
    </row>
    <row r="3829" spans="1:1" s="138" customFormat="1" x14ac:dyDescent="0.25">
      <c r="A3829" s="139"/>
    </row>
    <row r="3830" spans="1:1" s="138" customFormat="1" x14ac:dyDescent="0.25">
      <c r="A3830" s="139"/>
    </row>
    <row r="3831" spans="1:1" s="138" customFormat="1" x14ac:dyDescent="0.25">
      <c r="A3831" s="139"/>
    </row>
    <row r="3832" spans="1:1" s="138" customFormat="1" x14ac:dyDescent="0.25">
      <c r="A3832" s="139"/>
    </row>
    <row r="3833" spans="1:1" s="138" customFormat="1" x14ac:dyDescent="0.25">
      <c r="A3833" s="139"/>
    </row>
    <row r="3834" spans="1:1" s="138" customFormat="1" x14ac:dyDescent="0.25">
      <c r="A3834" s="139"/>
    </row>
    <row r="3835" spans="1:1" s="138" customFormat="1" x14ac:dyDescent="0.25">
      <c r="A3835" s="139"/>
    </row>
    <row r="3836" spans="1:1" s="138" customFormat="1" x14ac:dyDescent="0.25">
      <c r="A3836" s="139"/>
    </row>
    <row r="3837" spans="1:1" s="138" customFormat="1" x14ac:dyDescent="0.25">
      <c r="A3837" s="139"/>
    </row>
    <row r="3838" spans="1:1" s="138" customFormat="1" x14ac:dyDescent="0.25">
      <c r="A3838" s="139"/>
    </row>
    <row r="3839" spans="1:1" s="138" customFormat="1" x14ac:dyDescent="0.25">
      <c r="A3839" s="139"/>
    </row>
    <row r="3840" spans="1:1" s="138" customFormat="1" x14ac:dyDescent="0.25">
      <c r="A3840" s="139"/>
    </row>
    <row r="3841" spans="1:1" s="138" customFormat="1" x14ac:dyDescent="0.25">
      <c r="A3841" s="139"/>
    </row>
    <row r="3842" spans="1:1" s="138" customFormat="1" x14ac:dyDescent="0.25">
      <c r="A3842" s="139"/>
    </row>
    <row r="3843" spans="1:1" s="138" customFormat="1" x14ac:dyDescent="0.25">
      <c r="A3843" s="139"/>
    </row>
    <row r="3844" spans="1:1" s="138" customFormat="1" x14ac:dyDescent="0.25">
      <c r="A3844" s="139"/>
    </row>
    <row r="3845" spans="1:1" s="138" customFormat="1" x14ac:dyDescent="0.25">
      <c r="A3845" s="139"/>
    </row>
    <row r="3846" spans="1:1" s="138" customFormat="1" x14ac:dyDescent="0.25">
      <c r="A3846" s="139"/>
    </row>
    <row r="3847" spans="1:1" s="138" customFormat="1" x14ac:dyDescent="0.25">
      <c r="A3847" s="139"/>
    </row>
    <row r="3848" spans="1:1" s="138" customFormat="1" x14ac:dyDescent="0.25">
      <c r="A3848" s="139"/>
    </row>
    <row r="3849" spans="1:1" s="138" customFormat="1" x14ac:dyDescent="0.25">
      <c r="A3849" s="139"/>
    </row>
    <row r="3850" spans="1:1" s="138" customFormat="1" x14ac:dyDescent="0.25">
      <c r="A3850" s="139"/>
    </row>
    <row r="3851" spans="1:1" s="138" customFormat="1" x14ac:dyDescent="0.25">
      <c r="A3851" s="139"/>
    </row>
    <row r="3852" spans="1:1" s="138" customFormat="1" x14ac:dyDescent="0.25">
      <c r="A3852" s="139"/>
    </row>
    <row r="3853" spans="1:1" s="138" customFormat="1" x14ac:dyDescent="0.25">
      <c r="A3853" s="139"/>
    </row>
    <row r="3854" spans="1:1" s="138" customFormat="1" x14ac:dyDescent="0.25">
      <c r="A3854" s="139"/>
    </row>
    <row r="3855" spans="1:1" s="138" customFormat="1" x14ac:dyDescent="0.25">
      <c r="A3855" s="139"/>
    </row>
    <row r="3856" spans="1:1" s="138" customFormat="1" x14ac:dyDescent="0.25">
      <c r="A3856" s="139"/>
    </row>
    <row r="3857" spans="1:1" s="138" customFormat="1" x14ac:dyDescent="0.25">
      <c r="A3857" s="139"/>
    </row>
    <row r="3858" spans="1:1" s="138" customFormat="1" x14ac:dyDescent="0.25">
      <c r="A3858" s="139"/>
    </row>
    <row r="3859" spans="1:1" s="138" customFormat="1" x14ac:dyDescent="0.25">
      <c r="A3859" s="139"/>
    </row>
    <row r="3860" spans="1:1" s="138" customFormat="1" x14ac:dyDescent="0.25">
      <c r="A3860" s="139"/>
    </row>
    <row r="3861" spans="1:1" s="138" customFormat="1" x14ac:dyDescent="0.25">
      <c r="A3861" s="139"/>
    </row>
    <row r="3862" spans="1:1" s="138" customFormat="1" x14ac:dyDescent="0.25">
      <c r="A3862" s="139"/>
    </row>
    <row r="3863" spans="1:1" s="138" customFormat="1" x14ac:dyDescent="0.25">
      <c r="A3863" s="139"/>
    </row>
    <row r="3864" spans="1:1" s="138" customFormat="1" x14ac:dyDescent="0.25">
      <c r="A3864" s="139"/>
    </row>
    <row r="3865" spans="1:1" s="138" customFormat="1" x14ac:dyDescent="0.25">
      <c r="A3865" s="139"/>
    </row>
    <row r="3866" spans="1:1" s="138" customFormat="1" x14ac:dyDescent="0.25">
      <c r="A3866" s="139"/>
    </row>
    <row r="3867" spans="1:1" s="138" customFormat="1" x14ac:dyDescent="0.25">
      <c r="A3867" s="139"/>
    </row>
    <row r="3868" spans="1:1" s="138" customFormat="1" x14ac:dyDescent="0.25">
      <c r="A3868" s="139"/>
    </row>
    <row r="3869" spans="1:1" s="138" customFormat="1" x14ac:dyDescent="0.25">
      <c r="A3869" s="139"/>
    </row>
    <row r="3870" spans="1:1" s="138" customFormat="1" x14ac:dyDescent="0.25">
      <c r="A3870" s="139"/>
    </row>
    <row r="3871" spans="1:1" s="138" customFormat="1" x14ac:dyDescent="0.25">
      <c r="A3871" s="139"/>
    </row>
    <row r="3872" spans="1:1" s="138" customFormat="1" x14ac:dyDescent="0.25">
      <c r="A3872" s="139"/>
    </row>
    <row r="3873" spans="1:1" s="138" customFormat="1" x14ac:dyDescent="0.25">
      <c r="A3873" s="139"/>
    </row>
    <row r="3874" spans="1:1" s="138" customFormat="1" x14ac:dyDescent="0.25">
      <c r="A3874" s="139"/>
    </row>
    <row r="3875" spans="1:1" s="138" customFormat="1" x14ac:dyDescent="0.25">
      <c r="A3875" s="139"/>
    </row>
    <row r="3876" spans="1:1" s="138" customFormat="1" x14ac:dyDescent="0.25">
      <c r="A3876" s="139"/>
    </row>
    <row r="3877" spans="1:1" s="138" customFormat="1" x14ac:dyDescent="0.25">
      <c r="A3877" s="139"/>
    </row>
    <row r="3878" spans="1:1" s="138" customFormat="1" x14ac:dyDescent="0.25">
      <c r="A3878" s="139"/>
    </row>
    <row r="3879" spans="1:1" s="138" customFormat="1" x14ac:dyDescent="0.25">
      <c r="A3879" s="139"/>
    </row>
    <row r="3880" spans="1:1" s="138" customFormat="1" x14ac:dyDescent="0.25">
      <c r="A3880" s="139"/>
    </row>
    <row r="3881" spans="1:1" s="138" customFormat="1" x14ac:dyDescent="0.25">
      <c r="A3881" s="139"/>
    </row>
    <row r="3882" spans="1:1" s="138" customFormat="1" x14ac:dyDescent="0.25">
      <c r="A3882" s="139"/>
    </row>
    <row r="3883" spans="1:1" s="138" customFormat="1" x14ac:dyDescent="0.25">
      <c r="A3883" s="139"/>
    </row>
    <row r="3884" spans="1:1" s="138" customFormat="1" x14ac:dyDescent="0.25">
      <c r="A3884" s="139"/>
    </row>
    <row r="3885" spans="1:1" s="138" customFormat="1" x14ac:dyDescent="0.25">
      <c r="A3885" s="139"/>
    </row>
    <row r="3886" spans="1:1" s="138" customFormat="1" x14ac:dyDescent="0.25">
      <c r="A3886" s="139"/>
    </row>
    <row r="3887" spans="1:1" s="138" customFormat="1" x14ac:dyDescent="0.25">
      <c r="A3887" s="139"/>
    </row>
    <row r="3888" spans="1:1" s="138" customFormat="1" x14ac:dyDescent="0.25">
      <c r="A3888" s="139"/>
    </row>
    <row r="3889" spans="1:1" s="138" customFormat="1" x14ac:dyDescent="0.25">
      <c r="A3889" s="139"/>
    </row>
    <row r="3890" spans="1:1" s="138" customFormat="1" x14ac:dyDescent="0.25">
      <c r="A3890" s="139"/>
    </row>
    <row r="3891" spans="1:1" s="138" customFormat="1" x14ac:dyDescent="0.25">
      <c r="A3891" s="139"/>
    </row>
    <row r="3892" spans="1:1" s="138" customFormat="1" x14ac:dyDescent="0.25">
      <c r="A3892" s="139"/>
    </row>
    <row r="3893" spans="1:1" s="138" customFormat="1" x14ac:dyDescent="0.25">
      <c r="A3893" s="139"/>
    </row>
    <row r="3894" spans="1:1" s="138" customFormat="1" x14ac:dyDescent="0.25">
      <c r="A3894" s="139"/>
    </row>
    <row r="3895" spans="1:1" s="138" customFormat="1" x14ac:dyDescent="0.25">
      <c r="A3895" s="139"/>
    </row>
    <row r="3896" spans="1:1" s="138" customFormat="1" x14ac:dyDescent="0.25">
      <c r="A3896" s="139"/>
    </row>
    <row r="3897" spans="1:1" s="138" customFormat="1" x14ac:dyDescent="0.25">
      <c r="A3897" s="139"/>
    </row>
    <row r="3898" spans="1:1" s="138" customFormat="1" x14ac:dyDescent="0.25">
      <c r="A3898" s="139"/>
    </row>
    <row r="3899" spans="1:1" s="138" customFormat="1" x14ac:dyDescent="0.25">
      <c r="A3899" s="139"/>
    </row>
    <row r="3900" spans="1:1" s="138" customFormat="1" x14ac:dyDescent="0.25">
      <c r="A3900" s="139"/>
    </row>
    <row r="3901" spans="1:1" s="138" customFormat="1" x14ac:dyDescent="0.25">
      <c r="A3901" s="139"/>
    </row>
    <row r="3902" spans="1:1" s="138" customFormat="1" x14ac:dyDescent="0.25">
      <c r="A3902" s="139"/>
    </row>
    <row r="3903" spans="1:1" s="138" customFormat="1" x14ac:dyDescent="0.25">
      <c r="A3903" s="139"/>
    </row>
    <row r="3904" spans="1:1" s="138" customFormat="1" x14ac:dyDescent="0.25">
      <c r="A3904" s="139"/>
    </row>
    <row r="3905" spans="1:1" s="138" customFormat="1" x14ac:dyDescent="0.25">
      <c r="A3905" s="139"/>
    </row>
    <row r="3906" spans="1:1" s="138" customFormat="1" x14ac:dyDescent="0.25">
      <c r="A3906" s="139"/>
    </row>
    <row r="3907" spans="1:1" s="138" customFormat="1" x14ac:dyDescent="0.25">
      <c r="A3907" s="139"/>
    </row>
    <row r="3908" spans="1:1" s="138" customFormat="1" x14ac:dyDescent="0.25">
      <c r="A3908" s="139"/>
    </row>
    <row r="3909" spans="1:1" s="138" customFormat="1" x14ac:dyDescent="0.25">
      <c r="A3909" s="139"/>
    </row>
    <row r="3910" spans="1:1" s="138" customFormat="1" x14ac:dyDescent="0.25">
      <c r="A3910" s="139"/>
    </row>
    <row r="3911" spans="1:1" s="138" customFormat="1" x14ac:dyDescent="0.25">
      <c r="A3911" s="139"/>
    </row>
    <row r="3912" spans="1:1" s="138" customFormat="1" x14ac:dyDescent="0.25">
      <c r="A3912" s="139"/>
    </row>
    <row r="3913" spans="1:1" s="138" customFormat="1" x14ac:dyDescent="0.25">
      <c r="A3913" s="139"/>
    </row>
    <row r="3914" spans="1:1" s="138" customFormat="1" x14ac:dyDescent="0.25">
      <c r="A3914" s="139"/>
    </row>
    <row r="3915" spans="1:1" s="138" customFormat="1" x14ac:dyDescent="0.25">
      <c r="A3915" s="139"/>
    </row>
    <row r="3916" spans="1:1" s="138" customFormat="1" x14ac:dyDescent="0.25">
      <c r="A3916" s="139"/>
    </row>
    <row r="3917" spans="1:1" s="138" customFormat="1" x14ac:dyDescent="0.25">
      <c r="A3917" s="139"/>
    </row>
    <row r="3918" spans="1:1" s="138" customFormat="1" x14ac:dyDescent="0.25">
      <c r="A3918" s="139"/>
    </row>
    <row r="3919" spans="1:1" s="138" customFormat="1" x14ac:dyDescent="0.25">
      <c r="A3919" s="139"/>
    </row>
    <row r="3920" spans="1:1" s="138" customFormat="1" x14ac:dyDescent="0.25">
      <c r="A3920" s="139"/>
    </row>
    <row r="3921" spans="1:1" s="138" customFormat="1" x14ac:dyDescent="0.25">
      <c r="A3921" s="139"/>
    </row>
    <row r="3922" spans="1:1" s="138" customFormat="1" x14ac:dyDescent="0.25">
      <c r="A3922" s="139"/>
    </row>
    <row r="3923" spans="1:1" s="138" customFormat="1" x14ac:dyDescent="0.25">
      <c r="A3923" s="139"/>
    </row>
    <row r="3924" spans="1:1" s="138" customFormat="1" x14ac:dyDescent="0.25">
      <c r="A3924" s="139"/>
    </row>
    <row r="3925" spans="1:1" s="138" customFormat="1" x14ac:dyDescent="0.25">
      <c r="A3925" s="139"/>
    </row>
    <row r="3926" spans="1:1" s="138" customFormat="1" x14ac:dyDescent="0.25">
      <c r="A3926" s="139"/>
    </row>
    <row r="3927" spans="1:1" s="138" customFormat="1" x14ac:dyDescent="0.25">
      <c r="A3927" s="139"/>
    </row>
    <row r="3928" spans="1:1" s="138" customFormat="1" x14ac:dyDescent="0.25">
      <c r="A3928" s="139"/>
    </row>
    <row r="3929" spans="1:1" s="138" customFormat="1" x14ac:dyDescent="0.25">
      <c r="A3929" s="139"/>
    </row>
    <row r="3930" spans="1:1" s="138" customFormat="1" x14ac:dyDescent="0.25">
      <c r="A3930" s="139"/>
    </row>
    <row r="3931" spans="1:1" s="138" customFormat="1" x14ac:dyDescent="0.25">
      <c r="A3931" s="139"/>
    </row>
    <row r="3932" spans="1:1" s="138" customFormat="1" x14ac:dyDescent="0.25">
      <c r="A3932" s="139"/>
    </row>
    <row r="3933" spans="1:1" s="138" customFormat="1" x14ac:dyDescent="0.25">
      <c r="A3933" s="139"/>
    </row>
    <row r="3934" spans="1:1" s="138" customFormat="1" x14ac:dyDescent="0.25">
      <c r="A3934" s="139"/>
    </row>
    <row r="3935" spans="1:1" s="138" customFormat="1" x14ac:dyDescent="0.25">
      <c r="A3935" s="139"/>
    </row>
    <row r="3936" spans="1:1" s="138" customFormat="1" x14ac:dyDescent="0.25">
      <c r="A3936" s="139"/>
    </row>
    <row r="3937" spans="1:1" s="138" customFormat="1" x14ac:dyDescent="0.25">
      <c r="A3937" s="139"/>
    </row>
    <row r="3938" spans="1:1" s="138" customFormat="1" x14ac:dyDescent="0.25">
      <c r="A3938" s="139"/>
    </row>
    <row r="3939" spans="1:1" s="138" customFormat="1" x14ac:dyDescent="0.25">
      <c r="A3939" s="139"/>
    </row>
    <row r="3940" spans="1:1" s="138" customFormat="1" x14ac:dyDescent="0.25">
      <c r="A3940" s="139"/>
    </row>
    <row r="3941" spans="1:1" s="138" customFormat="1" x14ac:dyDescent="0.25">
      <c r="A3941" s="139"/>
    </row>
    <row r="3942" spans="1:1" s="138" customFormat="1" x14ac:dyDescent="0.25">
      <c r="A3942" s="139"/>
    </row>
    <row r="3943" spans="1:1" s="138" customFormat="1" x14ac:dyDescent="0.25">
      <c r="A3943" s="139"/>
    </row>
    <row r="3944" spans="1:1" s="138" customFormat="1" x14ac:dyDescent="0.25">
      <c r="A3944" s="139"/>
    </row>
    <row r="3945" spans="1:1" s="138" customFormat="1" x14ac:dyDescent="0.25">
      <c r="A3945" s="139"/>
    </row>
    <row r="3946" spans="1:1" s="138" customFormat="1" x14ac:dyDescent="0.25">
      <c r="A3946" s="139"/>
    </row>
    <row r="3947" spans="1:1" s="138" customFormat="1" x14ac:dyDescent="0.25">
      <c r="A3947" s="139"/>
    </row>
    <row r="3948" spans="1:1" s="138" customFormat="1" x14ac:dyDescent="0.25">
      <c r="A3948" s="139"/>
    </row>
    <row r="3949" spans="1:1" s="138" customFormat="1" x14ac:dyDescent="0.25">
      <c r="A3949" s="139"/>
    </row>
    <row r="3950" spans="1:1" s="138" customFormat="1" x14ac:dyDescent="0.25">
      <c r="A3950" s="139"/>
    </row>
    <row r="3951" spans="1:1" s="138" customFormat="1" x14ac:dyDescent="0.25">
      <c r="A3951" s="139"/>
    </row>
    <row r="3952" spans="1:1" s="138" customFormat="1" x14ac:dyDescent="0.25">
      <c r="A3952" s="139"/>
    </row>
    <row r="3953" spans="1:1" s="138" customFormat="1" x14ac:dyDescent="0.25">
      <c r="A3953" s="139"/>
    </row>
    <row r="3954" spans="1:1" s="138" customFormat="1" x14ac:dyDescent="0.25">
      <c r="A3954" s="139"/>
    </row>
    <row r="3955" spans="1:1" s="138" customFormat="1" x14ac:dyDescent="0.25">
      <c r="A3955" s="139"/>
    </row>
    <row r="3956" spans="1:1" s="138" customFormat="1" x14ac:dyDescent="0.25">
      <c r="A3956" s="139"/>
    </row>
    <row r="3957" spans="1:1" s="138" customFormat="1" x14ac:dyDescent="0.25">
      <c r="A3957" s="139"/>
    </row>
    <row r="3958" spans="1:1" s="138" customFormat="1" x14ac:dyDescent="0.25">
      <c r="A3958" s="139"/>
    </row>
    <row r="3959" spans="1:1" s="138" customFormat="1" x14ac:dyDescent="0.25">
      <c r="A3959" s="139"/>
    </row>
    <row r="3960" spans="1:1" s="138" customFormat="1" x14ac:dyDescent="0.25">
      <c r="A3960" s="139"/>
    </row>
    <row r="3961" spans="1:1" s="138" customFormat="1" x14ac:dyDescent="0.25">
      <c r="A3961" s="139"/>
    </row>
    <row r="3962" spans="1:1" s="138" customFormat="1" x14ac:dyDescent="0.25">
      <c r="A3962" s="139"/>
    </row>
    <row r="3963" spans="1:1" s="138" customFormat="1" x14ac:dyDescent="0.25">
      <c r="A3963" s="139"/>
    </row>
    <row r="3964" spans="1:1" s="138" customFormat="1" x14ac:dyDescent="0.25">
      <c r="A3964" s="139"/>
    </row>
    <row r="3965" spans="1:1" s="138" customFormat="1" x14ac:dyDescent="0.25">
      <c r="A3965" s="139"/>
    </row>
    <row r="3966" spans="1:1" s="138" customFormat="1" x14ac:dyDescent="0.25">
      <c r="A3966" s="139"/>
    </row>
    <row r="3967" spans="1:1" s="138" customFormat="1" x14ac:dyDescent="0.25">
      <c r="A3967" s="139"/>
    </row>
    <row r="3968" spans="1:1" s="138" customFormat="1" x14ac:dyDescent="0.25">
      <c r="A3968" s="139"/>
    </row>
    <row r="3969" spans="1:1" s="138" customFormat="1" x14ac:dyDescent="0.25">
      <c r="A3969" s="139"/>
    </row>
    <row r="3970" spans="1:1" s="138" customFormat="1" x14ac:dyDescent="0.25">
      <c r="A3970" s="139"/>
    </row>
    <row r="3971" spans="1:1" s="138" customFormat="1" x14ac:dyDescent="0.25">
      <c r="A3971" s="139"/>
    </row>
    <row r="3972" spans="1:1" s="138" customFormat="1" x14ac:dyDescent="0.25">
      <c r="A3972" s="139"/>
    </row>
    <row r="3973" spans="1:1" s="138" customFormat="1" x14ac:dyDescent="0.25">
      <c r="A3973" s="139"/>
    </row>
    <row r="3974" spans="1:1" s="138" customFormat="1" x14ac:dyDescent="0.25">
      <c r="A3974" s="139"/>
    </row>
    <row r="3975" spans="1:1" s="138" customFormat="1" x14ac:dyDescent="0.25">
      <c r="A3975" s="139"/>
    </row>
    <row r="3976" spans="1:1" s="138" customFormat="1" x14ac:dyDescent="0.25">
      <c r="A3976" s="139"/>
    </row>
    <row r="3977" spans="1:1" s="138" customFormat="1" x14ac:dyDescent="0.25">
      <c r="A3977" s="139"/>
    </row>
    <row r="3978" spans="1:1" s="138" customFormat="1" x14ac:dyDescent="0.25">
      <c r="A3978" s="139"/>
    </row>
    <row r="3979" spans="1:1" s="138" customFormat="1" x14ac:dyDescent="0.25">
      <c r="A3979" s="139"/>
    </row>
    <row r="3980" spans="1:1" s="138" customFormat="1" x14ac:dyDescent="0.25">
      <c r="A3980" s="139"/>
    </row>
    <row r="3981" spans="1:1" s="138" customFormat="1" x14ac:dyDescent="0.25">
      <c r="A3981" s="139"/>
    </row>
    <row r="3982" spans="1:1" s="138" customFormat="1" x14ac:dyDescent="0.25">
      <c r="A3982" s="139"/>
    </row>
    <row r="3983" spans="1:1" s="138" customFormat="1" x14ac:dyDescent="0.25">
      <c r="A3983" s="139"/>
    </row>
    <row r="3984" spans="1:1" s="138" customFormat="1" x14ac:dyDescent="0.25">
      <c r="A3984" s="139"/>
    </row>
    <row r="3985" spans="1:1" s="138" customFormat="1" x14ac:dyDescent="0.25">
      <c r="A3985" s="139"/>
    </row>
    <row r="3986" spans="1:1" s="138" customFormat="1" x14ac:dyDescent="0.25">
      <c r="A3986" s="139"/>
    </row>
    <row r="3987" spans="1:1" s="138" customFormat="1" x14ac:dyDescent="0.25">
      <c r="A3987" s="139"/>
    </row>
    <row r="3988" spans="1:1" s="138" customFormat="1" x14ac:dyDescent="0.25">
      <c r="A3988" s="139"/>
    </row>
    <row r="3989" spans="1:1" s="138" customFormat="1" x14ac:dyDescent="0.25">
      <c r="A3989" s="139"/>
    </row>
    <row r="3990" spans="1:1" s="138" customFormat="1" x14ac:dyDescent="0.25">
      <c r="A3990" s="139"/>
    </row>
    <row r="3991" spans="1:1" s="138" customFormat="1" x14ac:dyDescent="0.25">
      <c r="A3991" s="139"/>
    </row>
    <row r="3992" spans="1:1" s="138" customFormat="1" x14ac:dyDescent="0.25">
      <c r="A3992" s="139"/>
    </row>
    <row r="3993" spans="1:1" s="138" customFormat="1" x14ac:dyDescent="0.25">
      <c r="A3993" s="139"/>
    </row>
    <row r="3994" spans="1:1" s="138" customFormat="1" x14ac:dyDescent="0.25">
      <c r="A3994" s="139"/>
    </row>
    <row r="3995" spans="1:1" s="138" customFormat="1" x14ac:dyDescent="0.25">
      <c r="A3995" s="139"/>
    </row>
    <row r="3996" spans="1:1" s="138" customFormat="1" x14ac:dyDescent="0.25">
      <c r="A3996" s="139"/>
    </row>
    <row r="3997" spans="1:1" s="138" customFormat="1" x14ac:dyDescent="0.25">
      <c r="A3997" s="139"/>
    </row>
    <row r="3998" spans="1:1" s="138" customFormat="1" x14ac:dyDescent="0.25">
      <c r="A3998" s="139"/>
    </row>
    <row r="3999" spans="1:1" s="138" customFormat="1" x14ac:dyDescent="0.25">
      <c r="A3999" s="139"/>
    </row>
    <row r="4000" spans="1:1" s="138" customFormat="1" x14ac:dyDescent="0.25">
      <c r="A4000" s="139"/>
    </row>
    <row r="4001" spans="1:1" s="138" customFormat="1" x14ac:dyDescent="0.25">
      <c r="A4001" s="139"/>
    </row>
    <row r="4002" spans="1:1" s="138" customFormat="1" x14ac:dyDescent="0.25">
      <c r="A4002" s="139"/>
    </row>
    <row r="4003" spans="1:1" s="138" customFormat="1" x14ac:dyDescent="0.25">
      <c r="A4003" s="139"/>
    </row>
    <row r="4004" spans="1:1" s="138" customFormat="1" x14ac:dyDescent="0.25">
      <c r="A4004" s="139"/>
    </row>
    <row r="4005" spans="1:1" s="138" customFormat="1" x14ac:dyDescent="0.25">
      <c r="A4005" s="139"/>
    </row>
    <row r="4006" spans="1:1" s="138" customFormat="1" x14ac:dyDescent="0.25">
      <c r="A4006" s="139"/>
    </row>
    <row r="4007" spans="1:1" s="138" customFormat="1" x14ac:dyDescent="0.25">
      <c r="A4007" s="139"/>
    </row>
    <row r="4008" spans="1:1" s="138" customFormat="1" x14ac:dyDescent="0.25">
      <c r="A4008" s="139"/>
    </row>
    <row r="4009" spans="1:1" s="138" customFormat="1" x14ac:dyDescent="0.25">
      <c r="A4009" s="139"/>
    </row>
    <row r="4010" spans="1:1" s="138" customFormat="1" x14ac:dyDescent="0.25">
      <c r="A4010" s="139"/>
    </row>
    <row r="4011" spans="1:1" s="138" customFormat="1" x14ac:dyDescent="0.25">
      <c r="A4011" s="139"/>
    </row>
    <row r="4012" spans="1:1" s="138" customFormat="1" x14ac:dyDescent="0.25">
      <c r="A4012" s="139"/>
    </row>
    <row r="4013" spans="1:1" s="138" customFormat="1" x14ac:dyDescent="0.25">
      <c r="A4013" s="139"/>
    </row>
    <row r="4014" spans="1:1" s="138" customFormat="1" x14ac:dyDescent="0.25">
      <c r="A4014" s="139"/>
    </row>
    <row r="4015" spans="1:1" s="138" customFormat="1" x14ac:dyDescent="0.25">
      <c r="A4015" s="139"/>
    </row>
    <row r="4016" spans="1:1" s="138" customFormat="1" x14ac:dyDescent="0.25">
      <c r="A4016" s="139"/>
    </row>
    <row r="4017" spans="1:1" s="138" customFormat="1" x14ac:dyDescent="0.25">
      <c r="A4017" s="139"/>
    </row>
    <row r="4018" spans="1:1" s="138" customFormat="1" x14ac:dyDescent="0.25">
      <c r="A4018" s="139"/>
    </row>
    <row r="4019" spans="1:1" s="138" customFormat="1" x14ac:dyDescent="0.25">
      <c r="A4019" s="139"/>
    </row>
    <row r="4020" spans="1:1" s="138" customFormat="1" x14ac:dyDescent="0.25">
      <c r="A4020" s="139"/>
    </row>
    <row r="4021" spans="1:1" s="138" customFormat="1" x14ac:dyDescent="0.25">
      <c r="A4021" s="139"/>
    </row>
    <row r="4022" spans="1:1" s="138" customFormat="1" x14ac:dyDescent="0.25">
      <c r="A4022" s="139"/>
    </row>
    <row r="4023" spans="1:1" s="138" customFormat="1" x14ac:dyDescent="0.25">
      <c r="A4023" s="139"/>
    </row>
    <row r="4024" spans="1:1" s="138" customFormat="1" x14ac:dyDescent="0.25">
      <c r="A4024" s="139"/>
    </row>
    <row r="4025" spans="1:1" s="138" customFormat="1" x14ac:dyDescent="0.25">
      <c r="A4025" s="139"/>
    </row>
    <row r="4026" spans="1:1" s="138" customFormat="1" x14ac:dyDescent="0.25">
      <c r="A4026" s="139"/>
    </row>
    <row r="4027" spans="1:1" s="138" customFormat="1" x14ac:dyDescent="0.25">
      <c r="A4027" s="139"/>
    </row>
    <row r="4028" spans="1:1" s="138" customFormat="1" x14ac:dyDescent="0.25">
      <c r="A4028" s="139"/>
    </row>
    <row r="4029" spans="1:1" s="138" customFormat="1" x14ac:dyDescent="0.25">
      <c r="A4029" s="139"/>
    </row>
    <row r="4030" spans="1:1" s="138" customFormat="1" x14ac:dyDescent="0.25">
      <c r="A4030" s="139"/>
    </row>
    <row r="4031" spans="1:1" s="138" customFormat="1" x14ac:dyDescent="0.25">
      <c r="A4031" s="139"/>
    </row>
    <row r="4032" spans="1:1" s="138" customFormat="1" x14ac:dyDescent="0.25">
      <c r="A4032" s="139"/>
    </row>
    <row r="4033" spans="1:1" s="138" customFormat="1" x14ac:dyDescent="0.25">
      <c r="A4033" s="139"/>
    </row>
    <row r="4034" spans="1:1" s="138" customFormat="1" x14ac:dyDescent="0.25">
      <c r="A4034" s="139"/>
    </row>
    <row r="4035" spans="1:1" s="138" customFormat="1" x14ac:dyDescent="0.25">
      <c r="A4035" s="139"/>
    </row>
    <row r="4036" spans="1:1" s="138" customFormat="1" x14ac:dyDescent="0.25">
      <c r="A4036" s="139"/>
    </row>
    <row r="4037" spans="1:1" s="138" customFormat="1" x14ac:dyDescent="0.25">
      <c r="A4037" s="139"/>
    </row>
    <row r="4038" spans="1:1" s="138" customFormat="1" x14ac:dyDescent="0.25">
      <c r="A4038" s="139"/>
    </row>
    <row r="4039" spans="1:1" s="138" customFormat="1" x14ac:dyDescent="0.25">
      <c r="A4039" s="139"/>
    </row>
    <row r="4040" spans="1:1" s="138" customFormat="1" x14ac:dyDescent="0.25">
      <c r="A4040" s="139"/>
    </row>
    <row r="4041" spans="1:1" s="138" customFormat="1" x14ac:dyDescent="0.25">
      <c r="A4041" s="139"/>
    </row>
    <row r="4042" spans="1:1" s="138" customFormat="1" x14ac:dyDescent="0.25">
      <c r="A4042" s="139"/>
    </row>
    <row r="4043" spans="1:1" s="138" customFormat="1" x14ac:dyDescent="0.25">
      <c r="A4043" s="139"/>
    </row>
    <row r="4044" spans="1:1" s="138" customFormat="1" x14ac:dyDescent="0.25">
      <c r="A4044" s="139"/>
    </row>
    <row r="4045" spans="1:1" s="138" customFormat="1" x14ac:dyDescent="0.25">
      <c r="A4045" s="139"/>
    </row>
    <row r="4046" spans="1:1" s="138" customFormat="1" x14ac:dyDescent="0.25">
      <c r="A4046" s="139"/>
    </row>
    <row r="4047" spans="1:1" s="138" customFormat="1" x14ac:dyDescent="0.25">
      <c r="A4047" s="139"/>
    </row>
    <row r="4048" spans="1:1" s="138" customFormat="1" x14ac:dyDescent="0.25">
      <c r="A4048" s="139"/>
    </row>
    <row r="4049" spans="1:1" s="138" customFormat="1" x14ac:dyDescent="0.25">
      <c r="A4049" s="139"/>
    </row>
    <row r="4050" spans="1:1" s="138" customFormat="1" x14ac:dyDescent="0.25">
      <c r="A4050" s="139"/>
    </row>
    <row r="4051" spans="1:1" s="138" customFormat="1" x14ac:dyDescent="0.25">
      <c r="A4051" s="139"/>
    </row>
    <row r="4052" spans="1:1" s="138" customFormat="1" x14ac:dyDescent="0.25">
      <c r="A4052" s="139"/>
    </row>
    <row r="4053" spans="1:1" s="138" customFormat="1" x14ac:dyDescent="0.25">
      <c r="A4053" s="139"/>
    </row>
    <row r="4054" spans="1:1" s="138" customFormat="1" x14ac:dyDescent="0.25">
      <c r="A4054" s="139"/>
    </row>
    <row r="4055" spans="1:1" s="138" customFormat="1" x14ac:dyDescent="0.25">
      <c r="A4055" s="139"/>
    </row>
    <row r="4056" spans="1:1" s="138" customFormat="1" x14ac:dyDescent="0.25">
      <c r="A4056" s="139"/>
    </row>
    <row r="4057" spans="1:1" s="138" customFormat="1" x14ac:dyDescent="0.25">
      <c r="A4057" s="139"/>
    </row>
    <row r="4058" spans="1:1" s="138" customFormat="1" x14ac:dyDescent="0.25">
      <c r="A4058" s="139"/>
    </row>
    <row r="4059" spans="1:1" s="138" customFormat="1" x14ac:dyDescent="0.25">
      <c r="A4059" s="139"/>
    </row>
    <row r="4060" spans="1:1" s="138" customFormat="1" x14ac:dyDescent="0.25">
      <c r="A4060" s="139"/>
    </row>
    <row r="4061" spans="1:1" s="138" customFormat="1" x14ac:dyDescent="0.25">
      <c r="A4061" s="139"/>
    </row>
    <row r="4062" spans="1:1" s="138" customFormat="1" x14ac:dyDescent="0.25">
      <c r="A4062" s="139"/>
    </row>
    <row r="4063" spans="1:1" s="138" customFormat="1" x14ac:dyDescent="0.25">
      <c r="A4063" s="139"/>
    </row>
    <row r="4064" spans="1:1" s="138" customFormat="1" x14ac:dyDescent="0.25">
      <c r="A4064" s="139"/>
    </row>
    <row r="4065" spans="1:1" s="138" customFormat="1" x14ac:dyDescent="0.25">
      <c r="A4065" s="139"/>
    </row>
    <row r="4066" spans="1:1" s="138" customFormat="1" x14ac:dyDescent="0.25">
      <c r="A4066" s="139"/>
    </row>
    <row r="4067" spans="1:1" s="138" customFormat="1" x14ac:dyDescent="0.25">
      <c r="A4067" s="139"/>
    </row>
    <row r="4068" spans="1:1" s="138" customFormat="1" x14ac:dyDescent="0.25">
      <c r="A4068" s="139"/>
    </row>
    <row r="4069" spans="1:1" s="138" customFormat="1" x14ac:dyDescent="0.25">
      <c r="A4069" s="139"/>
    </row>
    <row r="4070" spans="1:1" s="138" customFormat="1" x14ac:dyDescent="0.25">
      <c r="A4070" s="139"/>
    </row>
    <row r="4071" spans="1:1" s="138" customFormat="1" x14ac:dyDescent="0.25">
      <c r="A4071" s="139"/>
    </row>
    <row r="4072" spans="1:1" s="138" customFormat="1" x14ac:dyDescent="0.25">
      <c r="A4072" s="139"/>
    </row>
    <row r="4073" spans="1:1" s="138" customFormat="1" x14ac:dyDescent="0.25">
      <c r="A4073" s="139"/>
    </row>
    <row r="4074" spans="1:1" s="138" customFormat="1" x14ac:dyDescent="0.25">
      <c r="A4074" s="139"/>
    </row>
    <row r="4075" spans="1:1" s="138" customFormat="1" x14ac:dyDescent="0.25">
      <c r="A4075" s="139"/>
    </row>
    <row r="4076" spans="1:1" s="138" customFormat="1" x14ac:dyDescent="0.25">
      <c r="A4076" s="139"/>
    </row>
    <row r="4077" spans="1:1" s="138" customFormat="1" x14ac:dyDescent="0.25">
      <c r="A4077" s="139"/>
    </row>
    <row r="4078" spans="1:1" s="138" customFormat="1" x14ac:dyDescent="0.25">
      <c r="A4078" s="139"/>
    </row>
    <row r="4079" spans="1:1" s="138" customFormat="1" x14ac:dyDescent="0.25">
      <c r="A4079" s="139"/>
    </row>
    <row r="4080" spans="1:1" s="138" customFormat="1" x14ac:dyDescent="0.25">
      <c r="A4080" s="139"/>
    </row>
    <row r="4081" spans="1:1" s="138" customFormat="1" x14ac:dyDescent="0.25">
      <c r="A4081" s="139"/>
    </row>
    <row r="4082" spans="1:1" s="138" customFormat="1" x14ac:dyDescent="0.25">
      <c r="A4082" s="139"/>
    </row>
    <row r="4083" spans="1:1" s="138" customFormat="1" x14ac:dyDescent="0.25">
      <c r="A4083" s="139"/>
    </row>
    <row r="4084" spans="1:1" s="138" customFormat="1" x14ac:dyDescent="0.25">
      <c r="A4084" s="139"/>
    </row>
    <row r="4085" spans="1:1" s="138" customFormat="1" x14ac:dyDescent="0.25">
      <c r="A4085" s="139"/>
    </row>
    <row r="4086" spans="1:1" s="138" customFormat="1" x14ac:dyDescent="0.25">
      <c r="A4086" s="139"/>
    </row>
    <row r="4087" spans="1:1" s="138" customFormat="1" x14ac:dyDescent="0.25">
      <c r="A4087" s="139"/>
    </row>
    <row r="4088" spans="1:1" s="138" customFormat="1" x14ac:dyDescent="0.25">
      <c r="A4088" s="139"/>
    </row>
    <row r="4089" spans="1:1" s="138" customFormat="1" x14ac:dyDescent="0.25">
      <c r="A4089" s="139"/>
    </row>
    <row r="4090" spans="1:1" s="138" customFormat="1" x14ac:dyDescent="0.25">
      <c r="A4090" s="139"/>
    </row>
    <row r="4091" spans="1:1" s="138" customFormat="1" x14ac:dyDescent="0.25">
      <c r="A4091" s="139"/>
    </row>
    <row r="4092" spans="1:1" s="138" customFormat="1" x14ac:dyDescent="0.25">
      <c r="A4092" s="139"/>
    </row>
    <row r="4093" spans="1:1" s="138" customFormat="1" x14ac:dyDescent="0.25">
      <c r="A4093" s="139"/>
    </row>
    <row r="4094" spans="1:1" s="138" customFormat="1" x14ac:dyDescent="0.25">
      <c r="A4094" s="139"/>
    </row>
    <row r="4095" spans="1:1" s="138" customFormat="1" x14ac:dyDescent="0.25">
      <c r="A4095" s="139"/>
    </row>
    <row r="4096" spans="1:1" s="138" customFormat="1" x14ac:dyDescent="0.25">
      <c r="A4096" s="139"/>
    </row>
    <row r="4097" spans="1:1" s="138" customFormat="1" x14ac:dyDescent="0.25">
      <c r="A4097" s="139"/>
    </row>
    <row r="4098" spans="1:1" s="138" customFormat="1" x14ac:dyDescent="0.25">
      <c r="A4098" s="139"/>
    </row>
    <row r="4099" spans="1:1" s="138" customFormat="1" x14ac:dyDescent="0.25">
      <c r="A4099" s="139"/>
    </row>
    <row r="4100" spans="1:1" s="138" customFormat="1" x14ac:dyDescent="0.25">
      <c r="A4100" s="139"/>
    </row>
    <row r="4101" spans="1:1" s="138" customFormat="1" x14ac:dyDescent="0.25">
      <c r="A4101" s="139"/>
    </row>
    <row r="4102" spans="1:1" s="138" customFormat="1" x14ac:dyDescent="0.25">
      <c r="A4102" s="139"/>
    </row>
    <row r="4103" spans="1:1" s="138" customFormat="1" x14ac:dyDescent="0.25">
      <c r="A4103" s="139"/>
    </row>
    <row r="4104" spans="1:1" s="138" customFormat="1" x14ac:dyDescent="0.25">
      <c r="A4104" s="139"/>
    </row>
    <row r="4105" spans="1:1" s="138" customFormat="1" x14ac:dyDescent="0.25">
      <c r="A4105" s="139"/>
    </row>
    <row r="4106" spans="1:1" s="138" customFormat="1" x14ac:dyDescent="0.25">
      <c r="A4106" s="139"/>
    </row>
    <row r="4107" spans="1:1" s="138" customFormat="1" x14ac:dyDescent="0.25">
      <c r="A4107" s="139"/>
    </row>
    <row r="4108" spans="1:1" s="138" customFormat="1" x14ac:dyDescent="0.25">
      <c r="A4108" s="139"/>
    </row>
    <row r="4109" spans="1:1" s="138" customFormat="1" x14ac:dyDescent="0.25">
      <c r="A4109" s="139"/>
    </row>
    <row r="4110" spans="1:1" s="138" customFormat="1" x14ac:dyDescent="0.25">
      <c r="A4110" s="139"/>
    </row>
    <row r="4111" spans="1:1" s="138" customFormat="1" x14ac:dyDescent="0.25">
      <c r="A4111" s="139"/>
    </row>
    <row r="4112" spans="1:1" s="138" customFormat="1" x14ac:dyDescent="0.25">
      <c r="A4112" s="139"/>
    </row>
    <row r="4113" spans="1:1" s="138" customFormat="1" x14ac:dyDescent="0.25">
      <c r="A4113" s="139"/>
    </row>
    <row r="4114" spans="1:1" s="138" customFormat="1" x14ac:dyDescent="0.25">
      <c r="A4114" s="139"/>
    </row>
    <row r="4115" spans="1:1" s="138" customFormat="1" x14ac:dyDescent="0.25">
      <c r="A4115" s="139"/>
    </row>
    <row r="4116" spans="1:1" s="138" customFormat="1" x14ac:dyDescent="0.25">
      <c r="A4116" s="139"/>
    </row>
    <row r="4117" spans="1:1" s="138" customFormat="1" x14ac:dyDescent="0.25">
      <c r="A4117" s="139"/>
    </row>
    <row r="4118" spans="1:1" s="138" customFormat="1" x14ac:dyDescent="0.25">
      <c r="A4118" s="139"/>
    </row>
    <row r="4119" spans="1:1" s="138" customFormat="1" x14ac:dyDescent="0.25">
      <c r="A4119" s="139"/>
    </row>
    <row r="4120" spans="1:1" s="138" customFormat="1" x14ac:dyDescent="0.25">
      <c r="A4120" s="139"/>
    </row>
    <row r="4121" spans="1:1" s="138" customFormat="1" x14ac:dyDescent="0.25">
      <c r="A4121" s="139"/>
    </row>
    <row r="4122" spans="1:1" s="138" customFormat="1" x14ac:dyDescent="0.25">
      <c r="A4122" s="139"/>
    </row>
    <row r="4123" spans="1:1" s="138" customFormat="1" x14ac:dyDescent="0.25">
      <c r="A4123" s="139"/>
    </row>
    <row r="4124" spans="1:1" s="138" customFormat="1" x14ac:dyDescent="0.25">
      <c r="A4124" s="139"/>
    </row>
    <row r="4125" spans="1:1" s="138" customFormat="1" x14ac:dyDescent="0.25">
      <c r="A4125" s="139"/>
    </row>
    <row r="4126" spans="1:1" s="138" customFormat="1" x14ac:dyDescent="0.25">
      <c r="A4126" s="139"/>
    </row>
    <row r="4127" spans="1:1" s="138" customFormat="1" x14ac:dyDescent="0.25">
      <c r="A4127" s="139"/>
    </row>
    <row r="4128" spans="1:1" s="138" customFormat="1" x14ac:dyDescent="0.25">
      <c r="A4128" s="139"/>
    </row>
    <row r="4129" spans="1:1" s="138" customFormat="1" x14ac:dyDescent="0.25">
      <c r="A4129" s="139"/>
    </row>
    <row r="4130" spans="1:1" s="138" customFormat="1" x14ac:dyDescent="0.25">
      <c r="A4130" s="139"/>
    </row>
    <row r="4131" spans="1:1" s="138" customFormat="1" x14ac:dyDescent="0.25">
      <c r="A4131" s="139"/>
    </row>
    <row r="4132" spans="1:1" s="138" customFormat="1" x14ac:dyDescent="0.25">
      <c r="A4132" s="139"/>
    </row>
    <row r="4133" spans="1:1" s="138" customFormat="1" x14ac:dyDescent="0.25">
      <c r="A4133" s="139"/>
    </row>
    <row r="4134" spans="1:1" s="138" customFormat="1" x14ac:dyDescent="0.25">
      <c r="A4134" s="139"/>
    </row>
    <row r="4135" spans="1:1" s="138" customFormat="1" x14ac:dyDescent="0.25">
      <c r="A4135" s="139"/>
    </row>
    <row r="4136" spans="1:1" s="138" customFormat="1" x14ac:dyDescent="0.25">
      <c r="A4136" s="139"/>
    </row>
    <row r="4137" spans="1:1" s="138" customFormat="1" x14ac:dyDescent="0.25">
      <c r="A4137" s="139"/>
    </row>
    <row r="4138" spans="1:1" s="138" customFormat="1" x14ac:dyDescent="0.25">
      <c r="A4138" s="139"/>
    </row>
    <row r="4139" spans="1:1" s="138" customFormat="1" x14ac:dyDescent="0.25">
      <c r="A4139" s="139"/>
    </row>
    <row r="4140" spans="1:1" s="138" customFormat="1" x14ac:dyDescent="0.25">
      <c r="A4140" s="139"/>
    </row>
    <row r="4141" spans="1:1" s="138" customFormat="1" x14ac:dyDescent="0.25">
      <c r="A4141" s="139"/>
    </row>
    <row r="4142" spans="1:1" s="138" customFormat="1" x14ac:dyDescent="0.25">
      <c r="A4142" s="139"/>
    </row>
    <row r="4143" spans="1:1" s="138" customFormat="1" x14ac:dyDescent="0.25">
      <c r="A4143" s="139"/>
    </row>
    <row r="4144" spans="1:1" s="138" customFormat="1" x14ac:dyDescent="0.25">
      <c r="A4144" s="139"/>
    </row>
    <row r="4145" spans="1:1" s="138" customFormat="1" x14ac:dyDescent="0.25">
      <c r="A4145" s="139"/>
    </row>
    <row r="4146" spans="1:1" s="138" customFormat="1" x14ac:dyDescent="0.25">
      <c r="A4146" s="139"/>
    </row>
    <row r="4147" spans="1:1" s="138" customFormat="1" x14ac:dyDescent="0.25">
      <c r="A4147" s="139"/>
    </row>
    <row r="4148" spans="1:1" s="138" customFormat="1" x14ac:dyDescent="0.25">
      <c r="A4148" s="139"/>
    </row>
    <row r="4149" spans="1:1" s="138" customFormat="1" x14ac:dyDescent="0.25">
      <c r="A4149" s="139"/>
    </row>
    <row r="4150" spans="1:1" s="138" customFormat="1" x14ac:dyDescent="0.25">
      <c r="A4150" s="139"/>
    </row>
    <row r="4151" spans="1:1" s="138" customFormat="1" x14ac:dyDescent="0.25">
      <c r="A4151" s="139"/>
    </row>
    <row r="4152" spans="1:1" s="138" customFormat="1" x14ac:dyDescent="0.25">
      <c r="A4152" s="139"/>
    </row>
    <row r="4153" spans="1:1" s="138" customFormat="1" x14ac:dyDescent="0.25">
      <c r="A4153" s="139"/>
    </row>
    <row r="4154" spans="1:1" s="138" customFormat="1" x14ac:dyDescent="0.25">
      <c r="A4154" s="139"/>
    </row>
    <row r="4155" spans="1:1" s="138" customFormat="1" x14ac:dyDescent="0.25">
      <c r="A4155" s="139"/>
    </row>
    <row r="4156" spans="1:1" s="138" customFormat="1" x14ac:dyDescent="0.25">
      <c r="A4156" s="139"/>
    </row>
    <row r="4157" spans="1:1" s="138" customFormat="1" x14ac:dyDescent="0.25">
      <c r="A4157" s="139"/>
    </row>
    <row r="4158" spans="1:1" s="138" customFormat="1" x14ac:dyDescent="0.25">
      <c r="A4158" s="139"/>
    </row>
    <row r="4159" spans="1:1" s="138" customFormat="1" x14ac:dyDescent="0.25">
      <c r="A4159" s="139"/>
    </row>
    <row r="4160" spans="1:1" s="138" customFormat="1" x14ac:dyDescent="0.25">
      <c r="A4160" s="139"/>
    </row>
    <row r="4161" spans="1:1" s="138" customFormat="1" x14ac:dyDescent="0.25">
      <c r="A4161" s="139"/>
    </row>
    <row r="4162" spans="1:1" s="138" customFormat="1" x14ac:dyDescent="0.25">
      <c r="A4162" s="139"/>
    </row>
    <row r="4163" spans="1:1" s="138" customFormat="1" x14ac:dyDescent="0.25">
      <c r="A4163" s="139"/>
    </row>
    <row r="4164" spans="1:1" s="138" customFormat="1" x14ac:dyDescent="0.25">
      <c r="A4164" s="139"/>
    </row>
    <row r="4165" spans="1:1" s="138" customFormat="1" x14ac:dyDescent="0.25">
      <c r="A4165" s="139"/>
    </row>
    <row r="4166" spans="1:1" s="138" customFormat="1" x14ac:dyDescent="0.25">
      <c r="A4166" s="139"/>
    </row>
    <row r="4167" spans="1:1" s="138" customFormat="1" x14ac:dyDescent="0.25">
      <c r="A4167" s="139"/>
    </row>
    <row r="4168" spans="1:1" s="138" customFormat="1" x14ac:dyDescent="0.25">
      <c r="A4168" s="139"/>
    </row>
    <row r="4169" spans="1:1" s="138" customFormat="1" x14ac:dyDescent="0.25">
      <c r="A4169" s="139"/>
    </row>
    <row r="4170" spans="1:1" s="138" customFormat="1" x14ac:dyDescent="0.25">
      <c r="A4170" s="139"/>
    </row>
    <row r="4171" spans="1:1" s="138" customFormat="1" x14ac:dyDescent="0.25">
      <c r="A4171" s="139"/>
    </row>
    <row r="4172" spans="1:1" s="138" customFormat="1" x14ac:dyDescent="0.25">
      <c r="A4172" s="139"/>
    </row>
    <row r="4173" spans="1:1" s="138" customFormat="1" x14ac:dyDescent="0.25">
      <c r="A4173" s="139"/>
    </row>
    <row r="4174" spans="1:1" s="138" customFormat="1" x14ac:dyDescent="0.25">
      <c r="A4174" s="139"/>
    </row>
    <row r="4175" spans="1:1" s="138" customFormat="1" x14ac:dyDescent="0.25">
      <c r="A4175" s="139"/>
    </row>
    <row r="4176" spans="1:1" s="138" customFormat="1" x14ac:dyDescent="0.25">
      <c r="A4176" s="139"/>
    </row>
    <row r="4177" spans="1:1" s="138" customFormat="1" x14ac:dyDescent="0.25">
      <c r="A4177" s="139"/>
    </row>
    <row r="4178" spans="1:1" s="138" customFormat="1" x14ac:dyDescent="0.25">
      <c r="A4178" s="139"/>
    </row>
    <row r="4179" spans="1:1" s="138" customFormat="1" x14ac:dyDescent="0.25">
      <c r="A4179" s="139"/>
    </row>
    <row r="4180" spans="1:1" s="138" customFormat="1" x14ac:dyDescent="0.25">
      <c r="A4180" s="139"/>
    </row>
    <row r="4181" spans="1:1" s="138" customFormat="1" x14ac:dyDescent="0.25">
      <c r="A4181" s="139"/>
    </row>
    <row r="4182" spans="1:1" s="138" customFormat="1" x14ac:dyDescent="0.25">
      <c r="A4182" s="139"/>
    </row>
    <row r="4183" spans="1:1" s="138" customFormat="1" x14ac:dyDescent="0.25">
      <c r="A4183" s="139"/>
    </row>
    <row r="4184" spans="1:1" s="138" customFormat="1" x14ac:dyDescent="0.25">
      <c r="A4184" s="139"/>
    </row>
    <row r="4185" spans="1:1" s="138" customFormat="1" x14ac:dyDescent="0.25">
      <c r="A4185" s="139"/>
    </row>
    <row r="4186" spans="1:1" s="138" customFormat="1" x14ac:dyDescent="0.25">
      <c r="A4186" s="139"/>
    </row>
    <row r="4187" spans="1:1" s="138" customFormat="1" x14ac:dyDescent="0.25">
      <c r="A4187" s="139"/>
    </row>
    <row r="4188" spans="1:1" s="138" customFormat="1" x14ac:dyDescent="0.25">
      <c r="A4188" s="139"/>
    </row>
    <row r="4189" spans="1:1" s="138" customFormat="1" x14ac:dyDescent="0.25">
      <c r="A4189" s="139"/>
    </row>
    <row r="4190" spans="1:1" s="138" customFormat="1" x14ac:dyDescent="0.25">
      <c r="A4190" s="139"/>
    </row>
    <row r="4191" spans="1:1" s="138" customFormat="1" x14ac:dyDescent="0.25">
      <c r="A4191" s="139"/>
    </row>
    <row r="4192" spans="1:1" s="138" customFormat="1" x14ac:dyDescent="0.25">
      <c r="A4192" s="139"/>
    </row>
    <row r="4193" spans="1:1" s="138" customFormat="1" x14ac:dyDescent="0.25">
      <c r="A4193" s="139"/>
    </row>
    <row r="4194" spans="1:1" s="138" customFormat="1" x14ac:dyDescent="0.25">
      <c r="A4194" s="139"/>
    </row>
    <row r="4195" spans="1:1" s="138" customFormat="1" x14ac:dyDescent="0.25">
      <c r="A4195" s="139"/>
    </row>
    <row r="4196" spans="1:1" s="138" customFormat="1" x14ac:dyDescent="0.25">
      <c r="A4196" s="139"/>
    </row>
    <row r="4197" spans="1:1" s="138" customFormat="1" x14ac:dyDescent="0.25">
      <c r="A4197" s="139"/>
    </row>
    <row r="4198" spans="1:1" s="138" customFormat="1" x14ac:dyDescent="0.25">
      <c r="A4198" s="139"/>
    </row>
    <row r="4199" spans="1:1" s="138" customFormat="1" x14ac:dyDescent="0.25">
      <c r="A4199" s="139"/>
    </row>
    <row r="4200" spans="1:1" s="138" customFormat="1" x14ac:dyDescent="0.25">
      <c r="A4200" s="139"/>
    </row>
    <row r="4201" spans="1:1" s="138" customFormat="1" x14ac:dyDescent="0.25">
      <c r="A4201" s="139"/>
    </row>
    <row r="4202" spans="1:1" s="138" customFormat="1" x14ac:dyDescent="0.25">
      <c r="A4202" s="139"/>
    </row>
    <row r="4203" spans="1:1" s="138" customFormat="1" x14ac:dyDescent="0.25">
      <c r="A4203" s="139"/>
    </row>
    <row r="4204" spans="1:1" s="138" customFormat="1" x14ac:dyDescent="0.25">
      <c r="A4204" s="139"/>
    </row>
    <row r="4205" spans="1:1" s="138" customFormat="1" x14ac:dyDescent="0.25">
      <c r="A4205" s="139"/>
    </row>
    <row r="4206" spans="1:1" s="138" customFormat="1" x14ac:dyDescent="0.25">
      <c r="A4206" s="139"/>
    </row>
    <row r="4207" spans="1:1" s="138" customFormat="1" x14ac:dyDescent="0.25">
      <c r="A4207" s="139"/>
    </row>
    <row r="4208" spans="1:1" s="138" customFormat="1" x14ac:dyDescent="0.25">
      <c r="A4208" s="139"/>
    </row>
    <row r="4209" spans="1:1" s="138" customFormat="1" x14ac:dyDescent="0.25">
      <c r="A4209" s="139"/>
    </row>
    <row r="4210" spans="1:1" s="138" customFormat="1" x14ac:dyDescent="0.25">
      <c r="A4210" s="139"/>
    </row>
    <row r="4211" spans="1:1" s="138" customFormat="1" x14ac:dyDescent="0.25">
      <c r="A4211" s="139"/>
    </row>
    <row r="4212" spans="1:1" s="138" customFormat="1" x14ac:dyDescent="0.25">
      <c r="A4212" s="139"/>
    </row>
    <row r="4213" spans="1:1" s="138" customFormat="1" x14ac:dyDescent="0.25">
      <c r="A4213" s="139"/>
    </row>
    <row r="4214" spans="1:1" s="138" customFormat="1" x14ac:dyDescent="0.25">
      <c r="A4214" s="139"/>
    </row>
    <row r="4215" spans="1:1" s="138" customFormat="1" x14ac:dyDescent="0.25">
      <c r="A4215" s="139"/>
    </row>
    <row r="4216" spans="1:1" s="138" customFormat="1" x14ac:dyDescent="0.25">
      <c r="A4216" s="139"/>
    </row>
    <row r="4217" spans="1:1" s="138" customFormat="1" x14ac:dyDescent="0.25">
      <c r="A4217" s="139"/>
    </row>
    <row r="4218" spans="1:1" s="138" customFormat="1" x14ac:dyDescent="0.25">
      <c r="A4218" s="139"/>
    </row>
    <row r="4219" spans="1:1" s="138" customFormat="1" x14ac:dyDescent="0.25">
      <c r="A4219" s="139"/>
    </row>
    <row r="4220" spans="1:1" s="138" customFormat="1" x14ac:dyDescent="0.25">
      <c r="A4220" s="139"/>
    </row>
    <row r="4221" spans="1:1" s="138" customFormat="1" x14ac:dyDescent="0.25">
      <c r="A4221" s="139"/>
    </row>
    <row r="4222" spans="1:1" s="138" customFormat="1" x14ac:dyDescent="0.25">
      <c r="A4222" s="139"/>
    </row>
    <row r="4223" spans="1:1" s="138" customFormat="1" x14ac:dyDescent="0.25">
      <c r="A4223" s="139"/>
    </row>
    <row r="4224" spans="1:1" s="138" customFormat="1" x14ac:dyDescent="0.25">
      <c r="A4224" s="139"/>
    </row>
    <row r="4225" spans="1:1" s="138" customFormat="1" x14ac:dyDescent="0.25">
      <c r="A4225" s="139"/>
    </row>
    <row r="4226" spans="1:1" s="138" customFormat="1" x14ac:dyDescent="0.25">
      <c r="A4226" s="139"/>
    </row>
    <row r="4227" spans="1:1" s="138" customFormat="1" x14ac:dyDescent="0.25">
      <c r="A4227" s="139"/>
    </row>
    <row r="4228" spans="1:1" s="138" customFormat="1" x14ac:dyDescent="0.25">
      <c r="A4228" s="139"/>
    </row>
    <row r="4229" spans="1:1" s="138" customFormat="1" x14ac:dyDescent="0.25">
      <c r="A4229" s="139"/>
    </row>
    <row r="4230" spans="1:1" s="138" customFormat="1" x14ac:dyDescent="0.25">
      <c r="A4230" s="139"/>
    </row>
    <row r="4231" spans="1:1" s="138" customFormat="1" x14ac:dyDescent="0.25">
      <c r="A4231" s="139"/>
    </row>
    <row r="4232" spans="1:1" s="138" customFormat="1" x14ac:dyDescent="0.25">
      <c r="A4232" s="139"/>
    </row>
    <row r="4233" spans="1:1" s="138" customFormat="1" x14ac:dyDescent="0.25">
      <c r="A4233" s="139"/>
    </row>
    <row r="4234" spans="1:1" s="138" customFormat="1" x14ac:dyDescent="0.25">
      <c r="A4234" s="139"/>
    </row>
    <row r="4235" spans="1:1" s="138" customFormat="1" x14ac:dyDescent="0.25">
      <c r="A4235" s="139"/>
    </row>
    <row r="4236" spans="1:1" s="138" customFormat="1" x14ac:dyDescent="0.25">
      <c r="A4236" s="139"/>
    </row>
    <row r="4237" spans="1:1" s="138" customFormat="1" x14ac:dyDescent="0.25">
      <c r="A4237" s="139"/>
    </row>
    <row r="4238" spans="1:1" s="138" customFormat="1" x14ac:dyDescent="0.25">
      <c r="A4238" s="139"/>
    </row>
    <row r="4239" spans="1:1" s="138" customFormat="1" x14ac:dyDescent="0.25">
      <c r="A4239" s="139"/>
    </row>
    <row r="4240" spans="1:1" s="138" customFormat="1" x14ac:dyDescent="0.25">
      <c r="A4240" s="139"/>
    </row>
    <row r="4241" spans="1:1" s="138" customFormat="1" x14ac:dyDescent="0.25">
      <c r="A4241" s="139"/>
    </row>
    <row r="4242" spans="1:1" s="138" customFormat="1" x14ac:dyDescent="0.25">
      <c r="A4242" s="139"/>
    </row>
    <row r="4243" spans="1:1" s="138" customFormat="1" x14ac:dyDescent="0.25">
      <c r="A4243" s="139"/>
    </row>
    <row r="4244" spans="1:1" s="138" customFormat="1" x14ac:dyDescent="0.25">
      <c r="A4244" s="139"/>
    </row>
    <row r="4245" spans="1:1" s="138" customFormat="1" x14ac:dyDescent="0.25">
      <c r="A4245" s="139"/>
    </row>
    <row r="4246" spans="1:1" s="138" customFormat="1" x14ac:dyDescent="0.25">
      <c r="A4246" s="139"/>
    </row>
    <row r="4247" spans="1:1" s="138" customFormat="1" x14ac:dyDescent="0.25">
      <c r="A4247" s="139"/>
    </row>
    <row r="4248" spans="1:1" s="138" customFormat="1" x14ac:dyDescent="0.25">
      <c r="A4248" s="139"/>
    </row>
    <row r="4249" spans="1:1" s="138" customFormat="1" x14ac:dyDescent="0.25">
      <c r="A4249" s="139"/>
    </row>
    <row r="4250" spans="1:1" s="138" customFormat="1" x14ac:dyDescent="0.25">
      <c r="A4250" s="139"/>
    </row>
    <row r="4251" spans="1:1" s="138" customFormat="1" x14ac:dyDescent="0.25">
      <c r="A4251" s="139"/>
    </row>
    <row r="4252" spans="1:1" s="138" customFormat="1" x14ac:dyDescent="0.25">
      <c r="A4252" s="139"/>
    </row>
    <row r="4253" spans="1:1" s="138" customFormat="1" x14ac:dyDescent="0.25">
      <c r="A4253" s="139"/>
    </row>
    <row r="4254" spans="1:1" s="138" customFormat="1" x14ac:dyDescent="0.25">
      <c r="A4254" s="139"/>
    </row>
    <row r="4255" spans="1:1" s="138" customFormat="1" x14ac:dyDescent="0.25">
      <c r="A4255" s="139"/>
    </row>
    <row r="4256" spans="1:1" s="138" customFormat="1" x14ac:dyDescent="0.25">
      <c r="A4256" s="139"/>
    </row>
    <row r="4257" spans="1:1" s="138" customFormat="1" x14ac:dyDescent="0.25">
      <c r="A4257" s="139"/>
    </row>
    <row r="4258" spans="1:1" s="138" customFormat="1" x14ac:dyDescent="0.25">
      <c r="A4258" s="139"/>
    </row>
    <row r="4259" spans="1:1" s="138" customFormat="1" x14ac:dyDescent="0.25">
      <c r="A4259" s="139"/>
    </row>
    <row r="4260" spans="1:1" s="138" customFormat="1" x14ac:dyDescent="0.25">
      <c r="A4260" s="139"/>
    </row>
    <row r="4261" spans="1:1" s="138" customFormat="1" x14ac:dyDescent="0.25">
      <c r="A4261" s="139"/>
    </row>
    <row r="4262" spans="1:1" s="138" customFormat="1" x14ac:dyDescent="0.25">
      <c r="A4262" s="139"/>
    </row>
    <row r="4263" spans="1:1" s="138" customFormat="1" x14ac:dyDescent="0.25">
      <c r="A4263" s="139"/>
    </row>
    <row r="4264" spans="1:1" s="138" customFormat="1" x14ac:dyDescent="0.25">
      <c r="A4264" s="139"/>
    </row>
    <row r="4265" spans="1:1" s="138" customFormat="1" x14ac:dyDescent="0.25">
      <c r="A4265" s="139"/>
    </row>
    <row r="4266" spans="1:1" s="138" customFormat="1" x14ac:dyDescent="0.25">
      <c r="A4266" s="139"/>
    </row>
    <row r="4267" spans="1:1" s="138" customFormat="1" x14ac:dyDescent="0.25">
      <c r="A4267" s="139"/>
    </row>
    <row r="4268" spans="1:1" s="138" customFormat="1" x14ac:dyDescent="0.25">
      <c r="A4268" s="139"/>
    </row>
    <row r="4269" spans="1:1" s="138" customFormat="1" x14ac:dyDescent="0.25">
      <c r="A4269" s="139"/>
    </row>
    <row r="4270" spans="1:1" s="138" customFormat="1" x14ac:dyDescent="0.25">
      <c r="A4270" s="139"/>
    </row>
    <row r="4271" spans="1:1" s="138" customFormat="1" x14ac:dyDescent="0.25">
      <c r="A4271" s="139"/>
    </row>
    <row r="4272" spans="1:1" s="138" customFormat="1" x14ac:dyDescent="0.25">
      <c r="A4272" s="139"/>
    </row>
    <row r="4273" spans="1:1" s="138" customFormat="1" x14ac:dyDescent="0.25">
      <c r="A4273" s="139"/>
    </row>
    <row r="4274" spans="1:1" s="138" customFormat="1" x14ac:dyDescent="0.25">
      <c r="A4274" s="139"/>
    </row>
    <row r="4275" spans="1:1" s="138" customFormat="1" x14ac:dyDescent="0.25">
      <c r="A4275" s="139"/>
    </row>
    <row r="4276" spans="1:1" s="138" customFormat="1" x14ac:dyDescent="0.25">
      <c r="A4276" s="139"/>
    </row>
    <row r="4277" spans="1:1" s="138" customFormat="1" x14ac:dyDescent="0.25">
      <c r="A4277" s="139"/>
    </row>
    <row r="4278" spans="1:1" s="138" customFormat="1" x14ac:dyDescent="0.25">
      <c r="A4278" s="139"/>
    </row>
    <row r="4279" spans="1:1" s="138" customFormat="1" x14ac:dyDescent="0.25">
      <c r="A4279" s="139"/>
    </row>
    <row r="4280" spans="1:1" s="138" customFormat="1" x14ac:dyDescent="0.25">
      <c r="A4280" s="139"/>
    </row>
    <row r="4281" spans="1:1" s="138" customFormat="1" x14ac:dyDescent="0.25">
      <c r="A4281" s="139"/>
    </row>
    <row r="4282" spans="1:1" s="138" customFormat="1" x14ac:dyDescent="0.25">
      <c r="A4282" s="139"/>
    </row>
    <row r="4283" spans="1:1" s="138" customFormat="1" x14ac:dyDescent="0.25">
      <c r="A4283" s="139"/>
    </row>
    <row r="4284" spans="1:1" s="138" customFormat="1" x14ac:dyDescent="0.25">
      <c r="A4284" s="139"/>
    </row>
    <row r="4285" spans="1:1" s="138" customFormat="1" x14ac:dyDescent="0.25">
      <c r="A4285" s="139"/>
    </row>
    <row r="4286" spans="1:1" s="138" customFormat="1" x14ac:dyDescent="0.25">
      <c r="A4286" s="139"/>
    </row>
    <row r="4287" spans="1:1" s="138" customFormat="1" x14ac:dyDescent="0.25">
      <c r="A4287" s="139"/>
    </row>
    <row r="4288" spans="1:1" s="138" customFormat="1" x14ac:dyDescent="0.25">
      <c r="A4288" s="139"/>
    </row>
    <row r="4289" spans="1:1" s="138" customFormat="1" x14ac:dyDescent="0.25">
      <c r="A4289" s="139"/>
    </row>
    <row r="4290" spans="1:1" s="138" customFormat="1" x14ac:dyDescent="0.25">
      <c r="A4290" s="139"/>
    </row>
    <row r="4291" spans="1:1" s="138" customFormat="1" x14ac:dyDescent="0.25">
      <c r="A4291" s="139"/>
    </row>
    <row r="4292" spans="1:1" s="138" customFormat="1" x14ac:dyDescent="0.25">
      <c r="A4292" s="139"/>
    </row>
    <row r="4293" spans="1:1" s="138" customFormat="1" x14ac:dyDescent="0.25">
      <c r="A4293" s="139"/>
    </row>
    <row r="4294" spans="1:1" s="138" customFormat="1" x14ac:dyDescent="0.25">
      <c r="A4294" s="139"/>
    </row>
    <row r="4295" spans="1:1" s="138" customFormat="1" x14ac:dyDescent="0.25">
      <c r="A4295" s="139"/>
    </row>
    <row r="4296" spans="1:1" s="138" customFormat="1" x14ac:dyDescent="0.25">
      <c r="A4296" s="139"/>
    </row>
    <row r="4297" spans="1:1" s="138" customFormat="1" x14ac:dyDescent="0.25">
      <c r="A4297" s="139"/>
    </row>
    <row r="4298" spans="1:1" s="138" customFormat="1" x14ac:dyDescent="0.25">
      <c r="A4298" s="139"/>
    </row>
    <row r="4299" spans="1:1" s="138" customFormat="1" x14ac:dyDescent="0.25">
      <c r="A4299" s="139"/>
    </row>
    <row r="4300" spans="1:1" s="138" customFormat="1" x14ac:dyDescent="0.25">
      <c r="A4300" s="139"/>
    </row>
    <row r="4301" spans="1:1" s="138" customFormat="1" x14ac:dyDescent="0.25">
      <c r="A4301" s="139"/>
    </row>
    <row r="4302" spans="1:1" s="138" customFormat="1" x14ac:dyDescent="0.25">
      <c r="A4302" s="139"/>
    </row>
    <row r="4303" spans="1:1" s="138" customFormat="1" x14ac:dyDescent="0.25">
      <c r="A4303" s="139"/>
    </row>
    <row r="4304" spans="1:1" s="138" customFormat="1" x14ac:dyDescent="0.25">
      <c r="A4304" s="139"/>
    </row>
    <row r="4305" spans="1:1" s="138" customFormat="1" x14ac:dyDescent="0.25">
      <c r="A4305" s="139"/>
    </row>
    <row r="4306" spans="1:1" s="138" customFormat="1" x14ac:dyDescent="0.25">
      <c r="A4306" s="139"/>
    </row>
    <row r="4307" spans="1:1" s="138" customFormat="1" x14ac:dyDescent="0.25">
      <c r="A4307" s="139"/>
    </row>
    <row r="4308" spans="1:1" s="138" customFormat="1" x14ac:dyDescent="0.25">
      <c r="A4308" s="139"/>
    </row>
    <row r="4309" spans="1:1" s="138" customFormat="1" x14ac:dyDescent="0.25">
      <c r="A4309" s="139"/>
    </row>
    <row r="4310" spans="1:1" s="138" customFormat="1" x14ac:dyDescent="0.25">
      <c r="A4310" s="139"/>
    </row>
    <row r="4311" spans="1:1" s="138" customFormat="1" x14ac:dyDescent="0.25">
      <c r="A4311" s="139"/>
    </row>
    <row r="4312" spans="1:1" s="138" customFormat="1" x14ac:dyDescent="0.25">
      <c r="A4312" s="139"/>
    </row>
    <row r="4313" spans="1:1" s="138" customFormat="1" x14ac:dyDescent="0.25">
      <c r="A4313" s="139"/>
    </row>
    <row r="4314" spans="1:1" s="138" customFormat="1" x14ac:dyDescent="0.25">
      <c r="A4314" s="139"/>
    </row>
    <row r="4315" spans="1:1" s="138" customFormat="1" x14ac:dyDescent="0.25">
      <c r="A4315" s="139"/>
    </row>
    <row r="4316" spans="1:1" s="138" customFormat="1" x14ac:dyDescent="0.25">
      <c r="A4316" s="139"/>
    </row>
    <row r="4317" spans="1:1" s="138" customFormat="1" x14ac:dyDescent="0.25">
      <c r="A4317" s="139"/>
    </row>
    <row r="4318" spans="1:1" s="138" customFormat="1" x14ac:dyDescent="0.25">
      <c r="A4318" s="139"/>
    </row>
    <row r="4319" spans="1:1" s="138" customFormat="1" x14ac:dyDescent="0.25">
      <c r="A4319" s="139"/>
    </row>
    <row r="4320" spans="1:1" s="138" customFormat="1" x14ac:dyDescent="0.25">
      <c r="A4320" s="139"/>
    </row>
    <row r="4321" spans="1:1" s="138" customFormat="1" x14ac:dyDescent="0.25">
      <c r="A4321" s="139"/>
    </row>
    <row r="4322" spans="1:1" s="138" customFormat="1" x14ac:dyDescent="0.25">
      <c r="A4322" s="139"/>
    </row>
    <row r="4323" spans="1:1" s="138" customFormat="1" x14ac:dyDescent="0.25">
      <c r="A4323" s="139"/>
    </row>
    <row r="4324" spans="1:1" s="138" customFormat="1" x14ac:dyDescent="0.25">
      <c r="A4324" s="139"/>
    </row>
    <row r="4325" spans="1:1" s="138" customFormat="1" x14ac:dyDescent="0.25">
      <c r="A4325" s="139"/>
    </row>
    <row r="4326" spans="1:1" s="138" customFormat="1" x14ac:dyDescent="0.25">
      <c r="A4326" s="139"/>
    </row>
    <row r="4327" spans="1:1" s="138" customFormat="1" x14ac:dyDescent="0.25">
      <c r="A4327" s="139"/>
    </row>
    <row r="4328" spans="1:1" s="138" customFormat="1" x14ac:dyDescent="0.25">
      <c r="A4328" s="139"/>
    </row>
    <row r="4329" spans="1:1" s="138" customFormat="1" x14ac:dyDescent="0.25">
      <c r="A4329" s="139"/>
    </row>
    <row r="4330" spans="1:1" s="138" customFormat="1" x14ac:dyDescent="0.25">
      <c r="A4330" s="139"/>
    </row>
    <row r="4331" spans="1:1" s="138" customFormat="1" x14ac:dyDescent="0.25">
      <c r="A4331" s="139"/>
    </row>
    <row r="4332" spans="1:1" s="138" customFormat="1" x14ac:dyDescent="0.25">
      <c r="A4332" s="139"/>
    </row>
    <row r="4333" spans="1:1" s="138" customFormat="1" x14ac:dyDescent="0.25">
      <c r="A4333" s="139"/>
    </row>
    <row r="4334" spans="1:1" s="138" customFormat="1" x14ac:dyDescent="0.25">
      <c r="A4334" s="139"/>
    </row>
    <row r="4335" spans="1:1" s="138" customFormat="1" x14ac:dyDescent="0.25">
      <c r="A4335" s="139"/>
    </row>
    <row r="4336" spans="1:1" s="138" customFormat="1" x14ac:dyDescent="0.25">
      <c r="A4336" s="139"/>
    </row>
    <row r="4337" spans="1:1" s="138" customFormat="1" x14ac:dyDescent="0.25">
      <c r="A4337" s="139"/>
    </row>
    <row r="4338" spans="1:1" s="138" customFormat="1" x14ac:dyDescent="0.25">
      <c r="A4338" s="139"/>
    </row>
    <row r="4339" spans="1:1" s="138" customFormat="1" x14ac:dyDescent="0.25">
      <c r="A4339" s="139"/>
    </row>
    <row r="4340" spans="1:1" s="138" customFormat="1" x14ac:dyDescent="0.25">
      <c r="A4340" s="139"/>
    </row>
    <row r="4341" spans="1:1" s="138" customFormat="1" x14ac:dyDescent="0.25">
      <c r="A4341" s="139"/>
    </row>
    <row r="4342" spans="1:1" s="138" customFormat="1" x14ac:dyDescent="0.25">
      <c r="A4342" s="139"/>
    </row>
    <row r="4343" spans="1:1" s="138" customFormat="1" x14ac:dyDescent="0.25">
      <c r="A4343" s="139"/>
    </row>
    <row r="4344" spans="1:1" s="138" customFormat="1" x14ac:dyDescent="0.25">
      <c r="A4344" s="139"/>
    </row>
    <row r="4345" spans="1:1" s="138" customFormat="1" x14ac:dyDescent="0.25">
      <c r="A4345" s="139"/>
    </row>
    <row r="4346" spans="1:1" s="138" customFormat="1" x14ac:dyDescent="0.25">
      <c r="A4346" s="139"/>
    </row>
    <row r="4347" spans="1:1" s="138" customFormat="1" x14ac:dyDescent="0.25">
      <c r="A4347" s="139"/>
    </row>
    <row r="4348" spans="1:1" s="138" customFormat="1" x14ac:dyDescent="0.25">
      <c r="A4348" s="139"/>
    </row>
    <row r="4349" spans="1:1" s="138" customFormat="1" x14ac:dyDescent="0.25">
      <c r="A4349" s="139"/>
    </row>
    <row r="4350" spans="1:1" s="138" customFormat="1" x14ac:dyDescent="0.25">
      <c r="A4350" s="139"/>
    </row>
    <row r="4351" spans="1:1" s="138" customFormat="1" x14ac:dyDescent="0.25">
      <c r="A4351" s="139"/>
    </row>
    <row r="4352" spans="1:1" s="138" customFormat="1" x14ac:dyDescent="0.25">
      <c r="A4352" s="139"/>
    </row>
    <row r="4353" spans="1:1" s="138" customFormat="1" x14ac:dyDescent="0.25">
      <c r="A4353" s="139"/>
    </row>
    <row r="4354" spans="1:1" s="138" customFormat="1" x14ac:dyDescent="0.25">
      <c r="A4354" s="139"/>
    </row>
    <row r="4355" spans="1:1" s="138" customFormat="1" x14ac:dyDescent="0.25">
      <c r="A4355" s="139"/>
    </row>
    <row r="4356" spans="1:1" s="138" customFormat="1" x14ac:dyDescent="0.25">
      <c r="A4356" s="139"/>
    </row>
    <row r="4357" spans="1:1" s="138" customFormat="1" x14ac:dyDescent="0.25">
      <c r="A4357" s="139"/>
    </row>
    <row r="4358" spans="1:1" s="138" customFormat="1" x14ac:dyDescent="0.25">
      <c r="A4358" s="139"/>
    </row>
    <row r="4359" spans="1:1" s="138" customFormat="1" x14ac:dyDescent="0.25">
      <c r="A4359" s="139"/>
    </row>
    <row r="4360" spans="1:1" s="138" customFormat="1" x14ac:dyDescent="0.25">
      <c r="A4360" s="139"/>
    </row>
    <row r="4361" spans="1:1" s="138" customFormat="1" x14ac:dyDescent="0.25">
      <c r="A4361" s="139"/>
    </row>
    <row r="4362" spans="1:1" s="138" customFormat="1" x14ac:dyDescent="0.25">
      <c r="A4362" s="139"/>
    </row>
    <row r="4363" spans="1:1" s="138" customFormat="1" x14ac:dyDescent="0.25">
      <c r="A4363" s="139"/>
    </row>
    <row r="4364" spans="1:1" s="138" customFormat="1" x14ac:dyDescent="0.25">
      <c r="A4364" s="139"/>
    </row>
    <row r="4365" spans="1:1" s="138" customFormat="1" x14ac:dyDescent="0.25">
      <c r="A4365" s="139"/>
    </row>
    <row r="4366" spans="1:1" s="138" customFormat="1" x14ac:dyDescent="0.25">
      <c r="A4366" s="139"/>
    </row>
    <row r="4367" spans="1:1" s="138" customFormat="1" x14ac:dyDescent="0.25">
      <c r="A4367" s="139"/>
    </row>
    <row r="4368" spans="1:1" s="138" customFormat="1" x14ac:dyDescent="0.25">
      <c r="A4368" s="139"/>
    </row>
    <row r="4369" spans="1:1" s="138" customFormat="1" x14ac:dyDescent="0.25">
      <c r="A4369" s="139"/>
    </row>
    <row r="4370" spans="1:1" s="138" customFormat="1" x14ac:dyDescent="0.25">
      <c r="A4370" s="139"/>
    </row>
    <row r="4371" spans="1:1" s="138" customFormat="1" x14ac:dyDescent="0.25">
      <c r="A4371" s="139"/>
    </row>
    <row r="4372" spans="1:1" s="138" customFormat="1" x14ac:dyDescent="0.25">
      <c r="A4372" s="139"/>
    </row>
    <row r="4373" spans="1:1" s="138" customFormat="1" x14ac:dyDescent="0.25">
      <c r="A4373" s="139"/>
    </row>
    <row r="4374" spans="1:1" s="138" customFormat="1" x14ac:dyDescent="0.25">
      <c r="A4374" s="139"/>
    </row>
    <row r="4375" spans="1:1" s="138" customFormat="1" x14ac:dyDescent="0.25">
      <c r="A4375" s="139"/>
    </row>
    <row r="4376" spans="1:1" s="138" customFormat="1" x14ac:dyDescent="0.25">
      <c r="A4376" s="139"/>
    </row>
    <row r="4377" spans="1:1" s="138" customFormat="1" x14ac:dyDescent="0.25">
      <c r="A4377" s="139"/>
    </row>
    <row r="4378" spans="1:1" s="138" customFormat="1" x14ac:dyDescent="0.25">
      <c r="A4378" s="139"/>
    </row>
    <row r="4379" spans="1:1" s="138" customFormat="1" x14ac:dyDescent="0.25">
      <c r="A4379" s="139"/>
    </row>
    <row r="4380" spans="1:1" s="138" customFormat="1" x14ac:dyDescent="0.25">
      <c r="A4380" s="139"/>
    </row>
    <row r="4381" spans="1:1" s="138" customFormat="1" x14ac:dyDescent="0.25">
      <c r="A4381" s="139"/>
    </row>
    <row r="4382" spans="1:1" s="138" customFormat="1" x14ac:dyDescent="0.25">
      <c r="A4382" s="139"/>
    </row>
    <row r="4383" spans="1:1" s="138" customFormat="1" x14ac:dyDescent="0.25">
      <c r="A4383" s="139"/>
    </row>
    <row r="4384" spans="1:1" s="138" customFormat="1" x14ac:dyDescent="0.25">
      <c r="A4384" s="139"/>
    </row>
    <row r="4385" spans="1:1" s="138" customFormat="1" x14ac:dyDescent="0.25">
      <c r="A4385" s="139"/>
    </row>
    <row r="4386" spans="1:1" s="138" customFormat="1" x14ac:dyDescent="0.25">
      <c r="A4386" s="139"/>
    </row>
    <row r="4387" spans="1:1" s="138" customFormat="1" x14ac:dyDescent="0.25">
      <c r="A4387" s="139"/>
    </row>
    <row r="4388" spans="1:1" s="138" customFormat="1" x14ac:dyDescent="0.25">
      <c r="A4388" s="139"/>
    </row>
    <row r="4389" spans="1:1" s="138" customFormat="1" x14ac:dyDescent="0.25">
      <c r="A4389" s="139"/>
    </row>
    <row r="4390" spans="1:1" s="138" customFormat="1" x14ac:dyDescent="0.25">
      <c r="A4390" s="139"/>
    </row>
    <row r="4391" spans="1:1" s="138" customFormat="1" x14ac:dyDescent="0.25">
      <c r="A4391" s="139"/>
    </row>
    <row r="4392" spans="1:1" s="138" customFormat="1" x14ac:dyDescent="0.25">
      <c r="A4392" s="139"/>
    </row>
    <row r="4393" spans="1:1" s="138" customFormat="1" x14ac:dyDescent="0.25">
      <c r="A4393" s="139"/>
    </row>
    <row r="4394" spans="1:1" s="138" customFormat="1" x14ac:dyDescent="0.25">
      <c r="A4394" s="139"/>
    </row>
    <row r="4395" spans="1:1" s="138" customFormat="1" x14ac:dyDescent="0.25">
      <c r="A4395" s="139"/>
    </row>
    <row r="4396" spans="1:1" s="138" customFormat="1" x14ac:dyDescent="0.25">
      <c r="A4396" s="139"/>
    </row>
    <row r="4397" spans="1:1" s="138" customFormat="1" x14ac:dyDescent="0.25">
      <c r="A4397" s="139"/>
    </row>
    <row r="4398" spans="1:1" s="138" customFormat="1" x14ac:dyDescent="0.25">
      <c r="A4398" s="139"/>
    </row>
    <row r="4399" spans="1:1" s="138" customFormat="1" x14ac:dyDescent="0.25">
      <c r="A4399" s="139"/>
    </row>
    <row r="4400" spans="1:1" s="138" customFormat="1" x14ac:dyDescent="0.25">
      <c r="A4400" s="139"/>
    </row>
    <row r="4401" spans="1:1" s="138" customFormat="1" x14ac:dyDescent="0.25">
      <c r="A4401" s="139"/>
    </row>
    <row r="4402" spans="1:1" s="138" customFormat="1" x14ac:dyDescent="0.25">
      <c r="A4402" s="139"/>
    </row>
    <row r="4403" spans="1:1" s="138" customFormat="1" x14ac:dyDescent="0.25">
      <c r="A4403" s="139"/>
    </row>
    <row r="4404" spans="1:1" s="138" customFormat="1" x14ac:dyDescent="0.25">
      <c r="A4404" s="139"/>
    </row>
    <row r="4405" spans="1:1" s="138" customFormat="1" x14ac:dyDescent="0.25">
      <c r="A4405" s="139"/>
    </row>
    <row r="4406" spans="1:1" s="138" customFormat="1" x14ac:dyDescent="0.25">
      <c r="A4406" s="139"/>
    </row>
    <row r="4407" spans="1:1" s="138" customFormat="1" x14ac:dyDescent="0.25">
      <c r="A4407" s="139"/>
    </row>
    <row r="4408" spans="1:1" s="138" customFormat="1" x14ac:dyDescent="0.25">
      <c r="A4408" s="139"/>
    </row>
    <row r="4409" spans="1:1" s="138" customFormat="1" x14ac:dyDescent="0.25">
      <c r="A4409" s="139"/>
    </row>
    <row r="4410" spans="1:1" s="138" customFormat="1" x14ac:dyDescent="0.25">
      <c r="A4410" s="139"/>
    </row>
    <row r="4411" spans="1:1" s="138" customFormat="1" x14ac:dyDescent="0.25">
      <c r="A4411" s="139"/>
    </row>
    <row r="4412" spans="1:1" s="138" customFormat="1" x14ac:dyDescent="0.25">
      <c r="A4412" s="139"/>
    </row>
    <row r="4413" spans="1:1" s="138" customFormat="1" x14ac:dyDescent="0.25">
      <c r="A4413" s="139"/>
    </row>
    <row r="4414" spans="1:1" s="138" customFormat="1" x14ac:dyDescent="0.25">
      <c r="A4414" s="139"/>
    </row>
    <row r="4415" spans="1:1" s="138" customFormat="1" x14ac:dyDescent="0.25">
      <c r="A4415" s="139"/>
    </row>
    <row r="4416" spans="1:1" s="138" customFormat="1" x14ac:dyDescent="0.25">
      <c r="A4416" s="139"/>
    </row>
    <row r="4417" spans="1:1" s="138" customFormat="1" x14ac:dyDescent="0.25">
      <c r="A4417" s="139"/>
    </row>
    <row r="4418" spans="1:1" s="138" customFormat="1" x14ac:dyDescent="0.25">
      <c r="A4418" s="139"/>
    </row>
    <row r="4419" spans="1:1" s="138" customFormat="1" x14ac:dyDescent="0.25">
      <c r="A4419" s="139"/>
    </row>
    <row r="4420" spans="1:1" s="138" customFormat="1" x14ac:dyDescent="0.25">
      <c r="A4420" s="139"/>
    </row>
    <row r="4421" spans="1:1" s="138" customFormat="1" x14ac:dyDescent="0.25">
      <c r="A4421" s="139"/>
    </row>
    <row r="4422" spans="1:1" s="138" customFormat="1" x14ac:dyDescent="0.25">
      <c r="A4422" s="139"/>
    </row>
    <row r="4423" spans="1:1" s="138" customFormat="1" x14ac:dyDescent="0.25">
      <c r="A4423" s="139"/>
    </row>
    <row r="4424" spans="1:1" s="138" customFormat="1" x14ac:dyDescent="0.25">
      <c r="A4424" s="139"/>
    </row>
    <row r="4425" spans="1:1" s="138" customFormat="1" x14ac:dyDescent="0.25">
      <c r="A4425" s="139"/>
    </row>
    <row r="4426" spans="1:1" s="138" customFormat="1" x14ac:dyDescent="0.25">
      <c r="A4426" s="139"/>
    </row>
    <row r="4427" spans="1:1" s="138" customFormat="1" x14ac:dyDescent="0.25">
      <c r="A4427" s="139"/>
    </row>
    <row r="4428" spans="1:1" s="138" customFormat="1" x14ac:dyDescent="0.25">
      <c r="A4428" s="139"/>
    </row>
    <row r="4429" spans="1:1" s="138" customFormat="1" x14ac:dyDescent="0.25">
      <c r="A4429" s="139"/>
    </row>
    <row r="4430" spans="1:1" s="138" customFormat="1" x14ac:dyDescent="0.25">
      <c r="A4430" s="139"/>
    </row>
    <row r="4431" spans="1:1" s="138" customFormat="1" x14ac:dyDescent="0.25">
      <c r="A4431" s="139"/>
    </row>
    <row r="4432" spans="1:1" s="138" customFormat="1" x14ac:dyDescent="0.25">
      <c r="A4432" s="139"/>
    </row>
    <row r="4433" spans="1:1" s="138" customFormat="1" x14ac:dyDescent="0.25">
      <c r="A4433" s="139"/>
    </row>
    <row r="4434" spans="1:1" s="138" customFormat="1" x14ac:dyDescent="0.25">
      <c r="A4434" s="139"/>
    </row>
    <row r="4435" spans="1:1" s="138" customFormat="1" x14ac:dyDescent="0.25">
      <c r="A4435" s="139"/>
    </row>
    <row r="4436" spans="1:1" s="138" customFormat="1" x14ac:dyDescent="0.25">
      <c r="A4436" s="139"/>
    </row>
    <row r="4437" spans="1:1" s="138" customFormat="1" x14ac:dyDescent="0.25">
      <c r="A4437" s="139"/>
    </row>
    <row r="4438" spans="1:1" s="138" customFormat="1" x14ac:dyDescent="0.25">
      <c r="A4438" s="139"/>
    </row>
    <row r="4439" spans="1:1" s="138" customFormat="1" x14ac:dyDescent="0.25">
      <c r="A4439" s="139"/>
    </row>
    <row r="4440" spans="1:1" s="138" customFormat="1" x14ac:dyDescent="0.25">
      <c r="A4440" s="139"/>
    </row>
    <row r="4441" spans="1:1" s="138" customFormat="1" x14ac:dyDescent="0.25">
      <c r="A4441" s="139"/>
    </row>
    <row r="4442" spans="1:1" s="138" customFormat="1" x14ac:dyDescent="0.25">
      <c r="A4442" s="139"/>
    </row>
    <row r="4443" spans="1:1" s="138" customFormat="1" x14ac:dyDescent="0.25">
      <c r="A4443" s="139"/>
    </row>
    <row r="4444" spans="1:1" s="138" customFormat="1" x14ac:dyDescent="0.25">
      <c r="A4444" s="139"/>
    </row>
    <row r="4445" spans="1:1" s="138" customFormat="1" x14ac:dyDescent="0.25">
      <c r="A4445" s="139"/>
    </row>
    <row r="4446" spans="1:1" s="138" customFormat="1" x14ac:dyDescent="0.25">
      <c r="A4446" s="139"/>
    </row>
    <row r="4447" spans="1:1" s="138" customFormat="1" x14ac:dyDescent="0.25">
      <c r="A4447" s="139"/>
    </row>
    <row r="4448" spans="1:1" s="138" customFormat="1" x14ac:dyDescent="0.25">
      <c r="A4448" s="139"/>
    </row>
    <row r="4449" spans="1:1" s="138" customFormat="1" x14ac:dyDescent="0.25">
      <c r="A4449" s="139"/>
    </row>
    <row r="4450" spans="1:1" s="138" customFormat="1" x14ac:dyDescent="0.25">
      <c r="A4450" s="139"/>
    </row>
    <row r="4451" spans="1:1" s="138" customFormat="1" x14ac:dyDescent="0.25">
      <c r="A4451" s="139"/>
    </row>
    <row r="4452" spans="1:1" s="138" customFormat="1" x14ac:dyDescent="0.25">
      <c r="A4452" s="139"/>
    </row>
    <row r="4453" spans="1:1" s="138" customFormat="1" x14ac:dyDescent="0.25">
      <c r="A4453" s="139"/>
    </row>
    <row r="4454" spans="1:1" s="138" customFormat="1" x14ac:dyDescent="0.25">
      <c r="A4454" s="139"/>
    </row>
    <row r="4455" spans="1:1" s="138" customFormat="1" x14ac:dyDescent="0.25">
      <c r="A4455" s="139"/>
    </row>
    <row r="4456" spans="1:1" s="138" customFormat="1" x14ac:dyDescent="0.25">
      <c r="A4456" s="139"/>
    </row>
    <row r="4457" spans="1:1" s="138" customFormat="1" x14ac:dyDescent="0.25">
      <c r="A4457" s="139"/>
    </row>
    <row r="4458" spans="1:1" s="138" customFormat="1" x14ac:dyDescent="0.25">
      <c r="A4458" s="139"/>
    </row>
    <row r="4459" spans="1:1" s="138" customFormat="1" x14ac:dyDescent="0.25">
      <c r="A4459" s="139"/>
    </row>
    <row r="4460" spans="1:1" s="138" customFormat="1" x14ac:dyDescent="0.25">
      <c r="A4460" s="139"/>
    </row>
    <row r="4461" spans="1:1" s="138" customFormat="1" x14ac:dyDescent="0.25">
      <c r="A4461" s="139"/>
    </row>
    <row r="4462" spans="1:1" s="138" customFormat="1" x14ac:dyDescent="0.25">
      <c r="A4462" s="139"/>
    </row>
    <row r="4463" spans="1:1" s="138" customFormat="1" x14ac:dyDescent="0.25">
      <c r="A4463" s="139"/>
    </row>
    <row r="4464" spans="1:1" s="138" customFormat="1" x14ac:dyDescent="0.25">
      <c r="A4464" s="139"/>
    </row>
    <row r="4465" spans="1:1" s="138" customFormat="1" x14ac:dyDescent="0.25">
      <c r="A4465" s="139"/>
    </row>
    <row r="4466" spans="1:1" s="138" customFormat="1" x14ac:dyDescent="0.25">
      <c r="A4466" s="139"/>
    </row>
    <row r="4467" spans="1:1" s="138" customFormat="1" x14ac:dyDescent="0.25">
      <c r="A4467" s="139"/>
    </row>
    <row r="4468" spans="1:1" s="138" customFormat="1" x14ac:dyDescent="0.25">
      <c r="A4468" s="139"/>
    </row>
    <row r="4469" spans="1:1" s="138" customFormat="1" x14ac:dyDescent="0.25">
      <c r="A4469" s="139"/>
    </row>
    <row r="4470" spans="1:1" s="138" customFormat="1" x14ac:dyDescent="0.25">
      <c r="A4470" s="139"/>
    </row>
    <row r="4471" spans="1:1" s="138" customFormat="1" x14ac:dyDescent="0.25">
      <c r="A4471" s="139"/>
    </row>
    <row r="4472" spans="1:1" s="138" customFormat="1" x14ac:dyDescent="0.25">
      <c r="A4472" s="139"/>
    </row>
    <row r="4473" spans="1:1" s="138" customFormat="1" x14ac:dyDescent="0.25">
      <c r="A4473" s="139"/>
    </row>
    <row r="4474" spans="1:1" s="138" customFormat="1" x14ac:dyDescent="0.25">
      <c r="A4474" s="139"/>
    </row>
    <row r="4475" spans="1:1" s="138" customFormat="1" x14ac:dyDescent="0.25">
      <c r="A4475" s="139"/>
    </row>
    <row r="4476" spans="1:1" s="138" customFormat="1" x14ac:dyDescent="0.25">
      <c r="A4476" s="139"/>
    </row>
    <row r="4477" spans="1:1" s="138" customFormat="1" x14ac:dyDescent="0.25">
      <c r="A4477" s="139"/>
    </row>
    <row r="4478" spans="1:1" s="138" customFormat="1" x14ac:dyDescent="0.25">
      <c r="A4478" s="139"/>
    </row>
    <row r="4479" spans="1:1" s="138" customFormat="1" x14ac:dyDescent="0.25">
      <c r="A4479" s="139"/>
    </row>
    <row r="4480" spans="1:1" s="138" customFormat="1" x14ac:dyDescent="0.25">
      <c r="A4480" s="139"/>
    </row>
    <row r="4481" spans="1:1" s="138" customFormat="1" x14ac:dyDescent="0.25">
      <c r="A4481" s="139"/>
    </row>
    <row r="4482" spans="1:1" s="138" customFormat="1" x14ac:dyDescent="0.25">
      <c r="A4482" s="139"/>
    </row>
    <row r="4483" spans="1:1" s="138" customFormat="1" x14ac:dyDescent="0.25">
      <c r="A4483" s="139"/>
    </row>
    <row r="4484" spans="1:1" s="138" customFormat="1" x14ac:dyDescent="0.25">
      <c r="A4484" s="139"/>
    </row>
    <row r="4485" spans="1:1" s="138" customFormat="1" x14ac:dyDescent="0.25">
      <c r="A4485" s="139"/>
    </row>
    <row r="4486" spans="1:1" s="138" customFormat="1" x14ac:dyDescent="0.25">
      <c r="A4486" s="139"/>
    </row>
    <row r="4487" spans="1:1" s="138" customFormat="1" x14ac:dyDescent="0.25">
      <c r="A4487" s="139"/>
    </row>
    <row r="4488" spans="1:1" s="138" customFormat="1" x14ac:dyDescent="0.25">
      <c r="A4488" s="139"/>
    </row>
    <row r="4489" spans="1:1" s="138" customFormat="1" x14ac:dyDescent="0.25">
      <c r="A4489" s="139"/>
    </row>
    <row r="4490" spans="1:1" s="138" customFormat="1" x14ac:dyDescent="0.25">
      <c r="A4490" s="139"/>
    </row>
    <row r="4491" spans="1:1" s="138" customFormat="1" x14ac:dyDescent="0.25">
      <c r="A4491" s="139"/>
    </row>
    <row r="4492" spans="1:1" s="138" customFormat="1" x14ac:dyDescent="0.25">
      <c r="A4492" s="139"/>
    </row>
    <row r="4493" spans="1:1" s="138" customFormat="1" x14ac:dyDescent="0.25">
      <c r="A4493" s="139"/>
    </row>
    <row r="4494" spans="1:1" s="138" customFormat="1" x14ac:dyDescent="0.25">
      <c r="A4494" s="139"/>
    </row>
    <row r="4495" spans="1:1" s="138" customFormat="1" x14ac:dyDescent="0.25">
      <c r="A4495" s="139"/>
    </row>
    <row r="4496" spans="1:1" s="138" customFormat="1" x14ac:dyDescent="0.25">
      <c r="A4496" s="139"/>
    </row>
    <row r="4497" spans="1:1" s="138" customFormat="1" x14ac:dyDescent="0.25">
      <c r="A4497" s="139"/>
    </row>
    <row r="4498" spans="1:1" s="138" customFormat="1" x14ac:dyDescent="0.25">
      <c r="A4498" s="139"/>
    </row>
    <row r="4499" spans="1:1" s="138" customFormat="1" x14ac:dyDescent="0.25">
      <c r="A4499" s="139"/>
    </row>
    <row r="4500" spans="1:1" s="138" customFormat="1" x14ac:dyDescent="0.25">
      <c r="A4500" s="139"/>
    </row>
    <row r="4501" spans="1:1" s="138" customFormat="1" x14ac:dyDescent="0.25">
      <c r="A4501" s="139"/>
    </row>
    <row r="4502" spans="1:1" s="138" customFormat="1" x14ac:dyDescent="0.25">
      <c r="A4502" s="139"/>
    </row>
    <row r="4503" spans="1:1" s="138" customFormat="1" x14ac:dyDescent="0.25">
      <c r="A4503" s="139"/>
    </row>
    <row r="4504" spans="1:1" s="138" customFormat="1" x14ac:dyDescent="0.25">
      <c r="A4504" s="139"/>
    </row>
    <row r="4505" spans="1:1" s="138" customFormat="1" x14ac:dyDescent="0.25">
      <c r="A4505" s="139"/>
    </row>
    <row r="4506" spans="1:1" s="138" customFormat="1" x14ac:dyDescent="0.25">
      <c r="A4506" s="139"/>
    </row>
    <row r="4507" spans="1:1" s="138" customFormat="1" x14ac:dyDescent="0.25">
      <c r="A4507" s="139"/>
    </row>
    <row r="4508" spans="1:1" s="138" customFormat="1" x14ac:dyDescent="0.25">
      <c r="A4508" s="139"/>
    </row>
    <row r="4509" spans="1:1" s="138" customFormat="1" x14ac:dyDescent="0.25">
      <c r="A4509" s="139"/>
    </row>
    <row r="4510" spans="1:1" s="138" customFormat="1" x14ac:dyDescent="0.25">
      <c r="A4510" s="139"/>
    </row>
    <row r="4511" spans="1:1" s="138" customFormat="1" x14ac:dyDescent="0.25">
      <c r="A4511" s="139"/>
    </row>
    <row r="4512" spans="1:1" s="138" customFormat="1" x14ac:dyDescent="0.25">
      <c r="A4512" s="139"/>
    </row>
    <row r="4513" spans="1:1" s="138" customFormat="1" x14ac:dyDescent="0.25">
      <c r="A4513" s="139"/>
    </row>
    <row r="4514" spans="1:1" s="138" customFormat="1" x14ac:dyDescent="0.25">
      <c r="A4514" s="139"/>
    </row>
    <row r="4515" spans="1:1" s="138" customFormat="1" x14ac:dyDescent="0.25">
      <c r="A4515" s="139"/>
    </row>
    <row r="4516" spans="1:1" s="138" customFormat="1" x14ac:dyDescent="0.25">
      <c r="A4516" s="139"/>
    </row>
    <row r="4517" spans="1:1" s="138" customFormat="1" x14ac:dyDescent="0.25">
      <c r="A4517" s="139"/>
    </row>
    <row r="4518" spans="1:1" s="138" customFormat="1" x14ac:dyDescent="0.25">
      <c r="A4518" s="139"/>
    </row>
    <row r="4519" spans="1:1" s="138" customFormat="1" x14ac:dyDescent="0.25">
      <c r="A4519" s="139"/>
    </row>
    <row r="4520" spans="1:1" s="138" customFormat="1" x14ac:dyDescent="0.25">
      <c r="A4520" s="139"/>
    </row>
    <row r="4521" spans="1:1" s="138" customFormat="1" x14ac:dyDescent="0.25">
      <c r="A4521" s="139"/>
    </row>
    <row r="4522" spans="1:1" s="138" customFormat="1" x14ac:dyDescent="0.25">
      <c r="A4522" s="139"/>
    </row>
    <row r="4523" spans="1:1" s="138" customFormat="1" x14ac:dyDescent="0.25">
      <c r="A4523" s="139"/>
    </row>
    <row r="4524" spans="1:1" s="138" customFormat="1" x14ac:dyDescent="0.25">
      <c r="A4524" s="139"/>
    </row>
    <row r="4525" spans="1:1" s="138" customFormat="1" x14ac:dyDescent="0.25">
      <c r="A4525" s="139"/>
    </row>
    <row r="4526" spans="1:1" s="138" customFormat="1" x14ac:dyDescent="0.25">
      <c r="A4526" s="139"/>
    </row>
    <row r="4527" spans="1:1" s="138" customFormat="1" x14ac:dyDescent="0.25">
      <c r="A4527" s="139"/>
    </row>
    <row r="4528" spans="1:1" s="138" customFormat="1" x14ac:dyDescent="0.25">
      <c r="A4528" s="139"/>
    </row>
    <row r="4529" spans="1:1" s="138" customFormat="1" x14ac:dyDescent="0.25">
      <c r="A4529" s="139"/>
    </row>
    <row r="4530" spans="1:1" s="138" customFormat="1" x14ac:dyDescent="0.25">
      <c r="A4530" s="139"/>
    </row>
    <row r="4531" spans="1:1" s="138" customFormat="1" x14ac:dyDescent="0.25">
      <c r="A4531" s="139"/>
    </row>
    <row r="4532" spans="1:1" s="138" customFormat="1" x14ac:dyDescent="0.25">
      <c r="A4532" s="139"/>
    </row>
    <row r="4533" spans="1:1" s="138" customFormat="1" x14ac:dyDescent="0.25">
      <c r="A4533" s="139"/>
    </row>
    <row r="4534" spans="1:1" s="138" customFormat="1" x14ac:dyDescent="0.25">
      <c r="A4534" s="139"/>
    </row>
    <row r="4535" spans="1:1" s="138" customFormat="1" x14ac:dyDescent="0.25">
      <c r="A4535" s="139"/>
    </row>
    <row r="4536" spans="1:1" s="138" customFormat="1" x14ac:dyDescent="0.25">
      <c r="A4536" s="139"/>
    </row>
    <row r="4537" spans="1:1" s="138" customFormat="1" x14ac:dyDescent="0.25">
      <c r="A4537" s="139"/>
    </row>
    <row r="4538" spans="1:1" s="138" customFormat="1" x14ac:dyDescent="0.25">
      <c r="A4538" s="139"/>
    </row>
    <row r="4539" spans="1:1" s="138" customFormat="1" x14ac:dyDescent="0.25">
      <c r="A4539" s="139"/>
    </row>
    <row r="4540" spans="1:1" s="138" customFormat="1" x14ac:dyDescent="0.25">
      <c r="A4540" s="139"/>
    </row>
    <row r="4541" spans="1:1" s="138" customFormat="1" x14ac:dyDescent="0.25">
      <c r="A4541" s="139"/>
    </row>
    <row r="4542" spans="1:1" s="138" customFormat="1" x14ac:dyDescent="0.25">
      <c r="A4542" s="139"/>
    </row>
    <row r="4543" spans="1:1" s="138" customFormat="1" x14ac:dyDescent="0.25">
      <c r="A4543" s="139"/>
    </row>
    <row r="4544" spans="1:1" s="138" customFormat="1" x14ac:dyDescent="0.25">
      <c r="A4544" s="139"/>
    </row>
    <row r="4545" spans="1:1" s="138" customFormat="1" x14ac:dyDescent="0.25">
      <c r="A4545" s="139"/>
    </row>
    <row r="4546" spans="1:1" s="138" customFormat="1" x14ac:dyDescent="0.25">
      <c r="A4546" s="139"/>
    </row>
    <row r="4547" spans="1:1" s="138" customFormat="1" x14ac:dyDescent="0.25">
      <c r="A4547" s="139"/>
    </row>
    <row r="4548" spans="1:1" s="138" customFormat="1" x14ac:dyDescent="0.25">
      <c r="A4548" s="139"/>
    </row>
    <row r="4549" spans="1:1" s="138" customFormat="1" x14ac:dyDescent="0.25">
      <c r="A4549" s="139"/>
    </row>
    <row r="4550" spans="1:1" s="138" customFormat="1" x14ac:dyDescent="0.25">
      <c r="A4550" s="139"/>
    </row>
    <row r="4551" spans="1:1" s="138" customFormat="1" x14ac:dyDescent="0.25">
      <c r="A4551" s="139"/>
    </row>
    <row r="4552" spans="1:1" s="138" customFormat="1" x14ac:dyDescent="0.25">
      <c r="A4552" s="139"/>
    </row>
    <row r="4553" spans="1:1" s="138" customFormat="1" x14ac:dyDescent="0.25">
      <c r="A4553" s="139"/>
    </row>
    <row r="4554" spans="1:1" s="138" customFormat="1" x14ac:dyDescent="0.25">
      <c r="A4554" s="139"/>
    </row>
    <row r="4555" spans="1:1" s="138" customFormat="1" x14ac:dyDescent="0.25">
      <c r="A4555" s="139"/>
    </row>
    <row r="4556" spans="1:1" s="138" customFormat="1" x14ac:dyDescent="0.25">
      <c r="A4556" s="139"/>
    </row>
    <row r="4557" spans="1:1" s="138" customFormat="1" x14ac:dyDescent="0.25">
      <c r="A4557" s="139"/>
    </row>
    <row r="4558" spans="1:1" s="138" customFormat="1" x14ac:dyDescent="0.25">
      <c r="A4558" s="139"/>
    </row>
    <row r="4559" spans="1:1" s="138" customFormat="1" x14ac:dyDescent="0.25">
      <c r="A4559" s="139"/>
    </row>
    <row r="4560" spans="1:1" s="138" customFormat="1" x14ac:dyDescent="0.25">
      <c r="A4560" s="139"/>
    </row>
    <row r="4561" spans="1:1" s="138" customFormat="1" x14ac:dyDescent="0.25">
      <c r="A4561" s="139"/>
    </row>
    <row r="4562" spans="1:1" s="138" customFormat="1" x14ac:dyDescent="0.25">
      <c r="A4562" s="139"/>
    </row>
    <row r="4563" spans="1:1" s="138" customFormat="1" x14ac:dyDescent="0.25">
      <c r="A4563" s="139"/>
    </row>
    <row r="4564" spans="1:1" s="138" customFormat="1" x14ac:dyDescent="0.25">
      <c r="A4564" s="139"/>
    </row>
    <row r="4565" spans="1:1" s="138" customFormat="1" x14ac:dyDescent="0.25">
      <c r="A4565" s="139"/>
    </row>
    <row r="4566" spans="1:1" s="138" customFormat="1" x14ac:dyDescent="0.25">
      <c r="A4566" s="139"/>
    </row>
    <row r="4567" spans="1:1" s="138" customFormat="1" x14ac:dyDescent="0.25">
      <c r="A4567" s="139"/>
    </row>
    <row r="4568" spans="1:1" s="138" customFormat="1" x14ac:dyDescent="0.25">
      <c r="A4568" s="139"/>
    </row>
    <row r="4569" spans="1:1" s="138" customFormat="1" x14ac:dyDescent="0.25">
      <c r="A4569" s="139"/>
    </row>
    <row r="4570" spans="1:1" s="138" customFormat="1" x14ac:dyDescent="0.25">
      <c r="A4570" s="139"/>
    </row>
    <row r="4571" spans="1:1" s="138" customFormat="1" x14ac:dyDescent="0.25">
      <c r="A4571" s="139"/>
    </row>
    <row r="4572" spans="1:1" s="138" customFormat="1" x14ac:dyDescent="0.25">
      <c r="A4572" s="139"/>
    </row>
    <row r="4573" spans="1:1" s="138" customFormat="1" x14ac:dyDescent="0.25">
      <c r="A4573" s="139"/>
    </row>
    <row r="4574" spans="1:1" s="138" customFormat="1" x14ac:dyDescent="0.25">
      <c r="A4574" s="139"/>
    </row>
    <row r="4575" spans="1:1" s="138" customFormat="1" x14ac:dyDescent="0.25">
      <c r="A4575" s="139"/>
    </row>
    <row r="4576" spans="1:1" s="138" customFormat="1" x14ac:dyDescent="0.25">
      <c r="A4576" s="139"/>
    </row>
    <row r="4577" spans="1:1" s="138" customFormat="1" x14ac:dyDescent="0.25">
      <c r="A4577" s="139"/>
    </row>
    <row r="4578" spans="1:1" s="138" customFormat="1" x14ac:dyDescent="0.25">
      <c r="A4578" s="139"/>
    </row>
    <row r="4579" spans="1:1" s="138" customFormat="1" x14ac:dyDescent="0.25">
      <c r="A4579" s="139"/>
    </row>
    <row r="4580" spans="1:1" s="138" customFormat="1" x14ac:dyDescent="0.25">
      <c r="A4580" s="139"/>
    </row>
    <row r="4581" spans="1:1" s="138" customFormat="1" x14ac:dyDescent="0.25">
      <c r="A4581" s="139"/>
    </row>
    <row r="4582" spans="1:1" s="138" customFormat="1" x14ac:dyDescent="0.25">
      <c r="A4582" s="139"/>
    </row>
    <row r="4583" spans="1:1" s="138" customFormat="1" x14ac:dyDescent="0.25">
      <c r="A4583" s="139"/>
    </row>
    <row r="4584" spans="1:1" s="138" customFormat="1" x14ac:dyDescent="0.25">
      <c r="A4584" s="139"/>
    </row>
    <row r="4585" spans="1:1" s="138" customFormat="1" x14ac:dyDescent="0.25">
      <c r="A4585" s="139"/>
    </row>
    <row r="4586" spans="1:1" s="138" customFormat="1" x14ac:dyDescent="0.25">
      <c r="A4586" s="139"/>
    </row>
    <row r="4587" spans="1:1" s="138" customFormat="1" x14ac:dyDescent="0.25">
      <c r="A4587" s="139"/>
    </row>
    <row r="4588" spans="1:1" s="138" customFormat="1" x14ac:dyDescent="0.25">
      <c r="A4588" s="139"/>
    </row>
    <row r="4589" spans="1:1" s="138" customFormat="1" x14ac:dyDescent="0.25">
      <c r="A4589" s="139"/>
    </row>
    <row r="4590" spans="1:1" s="138" customFormat="1" x14ac:dyDescent="0.25">
      <c r="A4590" s="139"/>
    </row>
    <row r="4591" spans="1:1" s="138" customFormat="1" x14ac:dyDescent="0.25">
      <c r="A4591" s="139"/>
    </row>
    <row r="4592" spans="1:1" s="138" customFormat="1" x14ac:dyDescent="0.25">
      <c r="A4592" s="139"/>
    </row>
    <row r="4593" spans="1:1" s="138" customFormat="1" x14ac:dyDescent="0.25">
      <c r="A4593" s="139"/>
    </row>
    <row r="4594" spans="1:1" s="138" customFormat="1" x14ac:dyDescent="0.25">
      <c r="A4594" s="139"/>
    </row>
    <row r="4595" spans="1:1" s="138" customFormat="1" x14ac:dyDescent="0.25">
      <c r="A4595" s="139"/>
    </row>
    <row r="4596" spans="1:1" s="138" customFormat="1" x14ac:dyDescent="0.25">
      <c r="A4596" s="139"/>
    </row>
    <row r="4597" spans="1:1" s="138" customFormat="1" x14ac:dyDescent="0.25">
      <c r="A4597" s="139"/>
    </row>
    <row r="4598" spans="1:1" s="138" customFormat="1" x14ac:dyDescent="0.25">
      <c r="A4598" s="139"/>
    </row>
    <row r="4599" spans="1:1" s="138" customFormat="1" x14ac:dyDescent="0.25">
      <c r="A4599" s="139"/>
    </row>
    <row r="4600" spans="1:1" s="138" customFormat="1" x14ac:dyDescent="0.25">
      <c r="A4600" s="139"/>
    </row>
    <row r="4601" spans="1:1" s="138" customFormat="1" x14ac:dyDescent="0.25">
      <c r="A4601" s="139"/>
    </row>
    <row r="4602" spans="1:1" s="138" customFormat="1" x14ac:dyDescent="0.25">
      <c r="A4602" s="139"/>
    </row>
    <row r="4603" spans="1:1" s="138" customFormat="1" x14ac:dyDescent="0.25">
      <c r="A4603" s="139"/>
    </row>
    <row r="4604" spans="1:1" s="138" customFormat="1" x14ac:dyDescent="0.25">
      <c r="A4604" s="139"/>
    </row>
    <row r="4605" spans="1:1" s="138" customFormat="1" x14ac:dyDescent="0.25">
      <c r="A4605" s="139"/>
    </row>
    <row r="4606" spans="1:1" s="138" customFormat="1" x14ac:dyDescent="0.25">
      <c r="A4606" s="139"/>
    </row>
    <row r="4607" spans="1:1" s="138" customFormat="1" x14ac:dyDescent="0.25">
      <c r="A4607" s="139"/>
    </row>
    <row r="4608" spans="1:1" s="138" customFormat="1" x14ac:dyDescent="0.25">
      <c r="A4608" s="139"/>
    </row>
    <row r="4609" spans="1:1" s="138" customFormat="1" x14ac:dyDescent="0.25">
      <c r="A4609" s="139"/>
    </row>
    <row r="4610" spans="1:1" s="138" customFormat="1" x14ac:dyDescent="0.25">
      <c r="A4610" s="139"/>
    </row>
    <row r="4611" spans="1:1" s="138" customFormat="1" x14ac:dyDescent="0.25">
      <c r="A4611" s="139"/>
    </row>
    <row r="4612" spans="1:1" s="138" customFormat="1" x14ac:dyDescent="0.25">
      <c r="A4612" s="139"/>
    </row>
    <row r="4613" spans="1:1" s="138" customFormat="1" x14ac:dyDescent="0.25">
      <c r="A4613" s="139"/>
    </row>
    <row r="4614" spans="1:1" s="138" customFormat="1" x14ac:dyDescent="0.25">
      <c r="A4614" s="139"/>
    </row>
    <row r="4615" spans="1:1" s="138" customFormat="1" x14ac:dyDescent="0.25">
      <c r="A4615" s="139"/>
    </row>
    <row r="4616" spans="1:1" s="138" customFormat="1" x14ac:dyDescent="0.25">
      <c r="A4616" s="139"/>
    </row>
    <row r="4617" spans="1:1" s="138" customFormat="1" x14ac:dyDescent="0.25">
      <c r="A4617" s="139"/>
    </row>
    <row r="4618" spans="1:1" s="138" customFormat="1" x14ac:dyDescent="0.25">
      <c r="A4618" s="139"/>
    </row>
    <row r="4619" spans="1:1" s="138" customFormat="1" x14ac:dyDescent="0.25">
      <c r="A4619" s="139"/>
    </row>
    <row r="4620" spans="1:1" s="138" customFormat="1" x14ac:dyDescent="0.25">
      <c r="A4620" s="139"/>
    </row>
    <row r="4621" spans="1:1" s="138" customFormat="1" x14ac:dyDescent="0.25">
      <c r="A4621" s="139"/>
    </row>
    <row r="4622" spans="1:1" s="138" customFormat="1" x14ac:dyDescent="0.25">
      <c r="A4622" s="139"/>
    </row>
    <row r="4623" spans="1:1" s="138" customFormat="1" x14ac:dyDescent="0.25">
      <c r="A4623" s="139"/>
    </row>
    <row r="4624" spans="1:1" s="138" customFormat="1" x14ac:dyDescent="0.25">
      <c r="A4624" s="139"/>
    </row>
    <row r="4625" spans="1:1" s="138" customFormat="1" x14ac:dyDescent="0.25">
      <c r="A4625" s="139"/>
    </row>
    <row r="4626" spans="1:1" s="138" customFormat="1" x14ac:dyDescent="0.25">
      <c r="A4626" s="139"/>
    </row>
    <row r="4627" spans="1:1" s="138" customFormat="1" x14ac:dyDescent="0.25">
      <c r="A4627" s="139"/>
    </row>
    <row r="4628" spans="1:1" s="138" customFormat="1" x14ac:dyDescent="0.25">
      <c r="A4628" s="139"/>
    </row>
    <row r="4629" spans="1:1" s="138" customFormat="1" x14ac:dyDescent="0.25">
      <c r="A4629" s="139"/>
    </row>
    <row r="4630" spans="1:1" s="138" customFormat="1" x14ac:dyDescent="0.25">
      <c r="A4630" s="139"/>
    </row>
    <row r="4631" spans="1:1" s="138" customFormat="1" x14ac:dyDescent="0.25">
      <c r="A4631" s="139"/>
    </row>
    <row r="4632" spans="1:1" s="138" customFormat="1" x14ac:dyDescent="0.25">
      <c r="A4632" s="139"/>
    </row>
    <row r="4633" spans="1:1" s="138" customFormat="1" x14ac:dyDescent="0.25">
      <c r="A4633" s="139"/>
    </row>
    <row r="4634" spans="1:1" s="138" customFormat="1" x14ac:dyDescent="0.25">
      <c r="A4634" s="139"/>
    </row>
    <row r="4635" spans="1:1" s="138" customFormat="1" x14ac:dyDescent="0.25">
      <c r="A4635" s="139"/>
    </row>
    <row r="4636" spans="1:1" s="138" customFormat="1" x14ac:dyDescent="0.25">
      <c r="A4636" s="139"/>
    </row>
    <row r="4637" spans="1:1" s="138" customFormat="1" x14ac:dyDescent="0.25">
      <c r="A4637" s="139"/>
    </row>
    <row r="4638" spans="1:1" s="138" customFormat="1" x14ac:dyDescent="0.25">
      <c r="A4638" s="139"/>
    </row>
    <row r="4639" spans="1:1" s="138" customFormat="1" x14ac:dyDescent="0.25">
      <c r="A4639" s="139"/>
    </row>
    <row r="4640" spans="1:1" s="138" customFormat="1" x14ac:dyDescent="0.25">
      <c r="A4640" s="139"/>
    </row>
    <row r="4641" spans="1:1" s="138" customFormat="1" x14ac:dyDescent="0.25">
      <c r="A4641" s="139"/>
    </row>
    <row r="4642" spans="1:1" s="138" customFormat="1" x14ac:dyDescent="0.25">
      <c r="A4642" s="139"/>
    </row>
    <row r="4643" spans="1:1" s="138" customFormat="1" x14ac:dyDescent="0.25">
      <c r="A4643" s="139"/>
    </row>
    <row r="4644" spans="1:1" s="138" customFormat="1" x14ac:dyDescent="0.25">
      <c r="A4644" s="139"/>
    </row>
    <row r="4645" spans="1:1" s="138" customFormat="1" x14ac:dyDescent="0.25">
      <c r="A4645" s="139"/>
    </row>
    <row r="4646" spans="1:1" s="138" customFormat="1" x14ac:dyDescent="0.25">
      <c r="A4646" s="139"/>
    </row>
    <row r="4647" spans="1:1" s="138" customFormat="1" x14ac:dyDescent="0.25">
      <c r="A4647" s="139"/>
    </row>
    <row r="4648" spans="1:1" s="138" customFormat="1" x14ac:dyDescent="0.25">
      <c r="A4648" s="139"/>
    </row>
    <row r="4649" spans="1:1" s="138" customFormat="1" x14ac:dyDescent="0.25">
      <c r="A4649" s="139"/>
    </row>
    <row r="4650" spans="1:1" s="138" customFormat="1" x14ac:dyDescent="0.25">
      <c r="A4650" s="139"/>
    </row>
    <row r="4651" spans="1:1" s="138" customFormat="1" x14ac:dyDescent="0.25">
      <c r="A4651" s="139"/>
    </row>
    <row r="4652" spans="1:1" s="138" customFormat="1" x14ac:dyDescent="0.25">
      <c r="A4652" s="139"/>
    </row>
    <row r="4653" spans="1:1" s="138" customFormat="1" x14ac:dyDescent="0.25">
      <c r="A4653" s="139"/>
    </row>
    <row r="4654" spans="1:1" s="138" customFormat="1" x14ac:dyDescent="0.25">
      <c r="A4654" s="139"/>
    </row>
    <row r="4655" spans="1:1" s="138" customFormat="1" x14ac:dyDescent="0.25">
      <c r="A4655" s="139"/>
    </row>
    <row r="4656" spans="1:1" s="138" customFormat="1" x14ac:dyDescent="0.25">
      <c r="A4656" s="139"/>
    </row>
    <row r="4657" spans="1:1" s="138" customFormat="1" x14ac:dyDescent="0.25">
      <c r="A4657" s="139"/>
    </row>
    <row r="4658" spans="1:1" s="138" customFormat="1" x14ac:dyDescent="0.25">
      <c r="A4658" s="139"/>
    </row>
    <row r="4659" spans="1:1" s="138" customFormat="1" x14ac:dyDescent="0.25">
      <c r="A4659" s="139"/>
    </row>
    <row r="4660" spans="1:1" s="138" customFormat="1" x14ac:dyDescent="0.25">
      <c r="A4660" s="139"/>
    </row>
    <row r="4661" spans="1:1" s="138" customFormat="1" x14ac:dyDescent="0.25">
      <c r="A4661" s="139"/>
    </row>
    <row r="4662" spans="1:1" s="138" customFormat="1" x14ac:dyDescent="0.25">
      <c r="A4662" s="139"/>
    </row>
    <row r="4663" spans="1:1" s="138" customFormat="1" x14ac:dyDescent="0.25">
      <c r="A4663" s="139"/>
    </row>
    <row r="4664" spans="1:1" s="138" customFormat="1" x14ac:dyDescent="0.25">
      <c r="A4664" s="139"/>
    </row>
    <row r="4665" spans="1:1" s="138" customFormat="1" x14ac:dyDescent="0.25">
      <c r="A4665" s="139"/>
    </row>
    <row r="4666" spans="1:1" s="138" customFormat="1" x14ac:dyDescent="0.25">
      <c r="A4666" s="139"/>
    </row>
    <row r="4667" spans="1:1" s="138" customFormat="1" x14ac:dyDescent="0.25">
      <c r="A4667" s="139"/>
    </row>
    <row r="4668" spans="1:1" s="138" customFormat="1" x14ac:dyDescent="0.25">
      <c r="A4668" s="139"/>
    </row>
    <row r="4669" spans="1:1" s="138" customFormat="1" x14ac:dyDescent="0.25">
      <c r="A4669" s="139"/>
    </row>
    <row r="4670" spans="1:1" s="138" customFormat="1" x14ac:dyDescent="0.25">
      <c r="A4670" s="139"/>
    </row>
    <row r="4671" spans="1:1" s="138" customFormat="1" x14ac:dyDescent="0.25">
      <c r="A4671" s="139"/>
    </row>
    <row r="4672" spans="1:1" s="138" customFormat="1" x14ac:dyDescent="0.25">
      <c r="A4672" s="139"/>
    </row>
    <row r="4673" spans="1:1" s="138" customFormat="1" x14ac:dyDescent="0.25">
      <c r="A4673" s="139"/>
    </row>
    <row r="4674" spans="1:1" s="138" customFormat="1" x14ac:dyDescent="0.25">
      <c r="A4674" s="139"/>
    </row>
    <row r="4675" spans="1:1" s="138" customFormat="1" x14ac:dyDescent="0.25">
      <c r="A4675" s="139"/>
    </row>
    <row r="4676" spans="1:1" s="138" customFormat="1" x14ac:dyDescent="0.25">
      <c r="A4676" s="139"/>
    </row>
    <row r="4677" spans="1:1" s="138" customFormat="1" x14ac:dyDescent="0.25">
      <c r="A4677" s="139"/>
    </row>
    <row r="4678" spans="1:1" s="138" customFormat="1" x14ac:dyDescent="0.25">
      <c r="A4678" s="139"/>
    </row>
    <row r="4679" spans="1:1" s="138" customFormat="1" x14ac:dyDescent="0.25">
      <c r="A4679" s="139"/>
    </row>
    <row r="4680" spans="1:1" s="138" customFormat="1" x14ac:dyDescent="0.25">
      <c r="A4680" s="139"/>
    </row>
    <row r="4681" spans="1:1" s="138" customFormat="1" x14ac:dyDescent="0.25">
      <c r="A4681" s="139"/>
    </row>
    <row r="4682" spans="1:1" s="138" customFormat="1" x14ac:dyDescent="0.25">
      <c r="A4682" s="139"/>
    </row>
    <row r="4683" spans="1:1" s="138" customFormat="1" x14ac:dyDescent="0.25">
      <c r="A4683" s="139"/>
    </row>
    <row r="4684" spans="1:1" s="138" customFormat="1" x14ac:dyDescent="0.25">
      <c r="A4684" s="139"/>
    </row>
    <row r="4685" spans="1:1" s="138" customFormat="1" x14ac:dyDescent="0.25">
      <c r="A4685" s="139"/>
    </row>
    <row r="4686" spans="1:1" s="138" customFormat="1" x14ac:dyDescent="0.25">
      <c r="A4686" s="139"/>
    </row>
    <row r="4687" spans="1:1" s="138" customFormat="1" x14ac:dyDescent="0.25">
      <c r="A4687" s="139"/>
    </row>
    <row r="4688" spans="1:1" s="138" customFormat="1" x14ac:dyDescent="0.25">
      <c r="A4688" s="139"/>
    </row>
    <row r="4689" spans="1:1" s="138" customFormat="1" x14ac:dyDescent="0.25">
      <c r="A4689" s="139"/>
    </row>
    <row r="4690" spans="1:1" s="138" customFormat="1" x14ac:dyDescent="0.25">
      <c r="A4690" s="139"/>
    </row>
    <row r="4691" spans="1:1" s="138" customFormat="1" x14ac:dyDescent="0.25">
      <c r="A4691" s="139"/>
    </row>
    <row r="4692" spans="1:1" s="138" customFormat="1" x14ac:dyDescent="0.25">
      <c r="A4692" s="139"/>
    </row>
    <row r="4693" spans="1:1" s="138" customFormat="1" x14ac:dyDescent="0.25">
      <c r="A4693" s="139"/>
    </row>
    <row r="4694" spans="1:1" s="138" customFormat="1" x14ac:dyDescent="0.25">
      <c r="A4694" s="139"/>
    </row>
    <row r="4695" spans="1:1" s="138" customFormat="1" x14ac:dyDescent="0.25">
      <c r="A4695" s="139"/>
    </row>
    <row r="4696" spans="1:1" s="138" customFormat="1" x14ac:dyDescent="0.25">
      <c r="A4696" s="139"/>
    </row>
    <row r="4697" spans="1:1" s="138" customFormat="1" x14ac:dyDescent="0.25">
      <c r="A4697" s="139"/>
    </row>
    <row r="4698" spans="1:1" s="138" customFormat="1" x14ac:dyDescent="0.25">
      <c r="A4698" s="139"/>
    </row>
    <row r="4699" spans="1:1" s="138" customFormat="1" x14ac:dyDescent="0.25">
      <c r="A4699" s="139"/>
    </row>
    <row r="4700" spans="1:1" s="138" customFormat="1" x14ac:dyDescent="0.25">
      <c r="A4700" s="139"/>
    </row>
    <row r="4701" spans="1:1" s="138" customFormat="1" x14ac:dyDescent="0.25">
      <c r="A4701" s="139"/>
    </row>
    <row r="4702" spans="1:1" s="138" customFormat="1" x14ac:dyDescent="0.25">
      <c r="A4702" s="139"/>
    </row>
    <row r="4703" spans="1:1" s="138" customFormat="1" x14ac:dyDescent="0.25">
      <c r="A4703" s="139"/>
    </row>
    <row r="4704" spans="1:1" s="138" customFormat="1" x14ac:dyDescent="0.25">
      <c r="A4704" s="139"/>
    </row>
    <row r="4705" spans="1:1" s="138" customFormat="1" x14ac:dyDescent="0.25">
      <c r="A4705" s="139"/>
    </row>
    <row r="4706" spans="1:1" s="138" customFormat="1" x14ac:dyDescent="0.25">
      <c r="A4706" s="139"/>
    </row>
    <row r="4707" spans="1:1" s="138" customFormat="1" x14ac:dyDescent="0.25">
      <c r="A4707" s="139"/>
    </row>
    <row r="4708" spans="1:1" s="138" customFormat="1" x14ac:dyDescent="0.25">
      <c r="A4708" s="139"/>
    </row>
    <row r="4709" spans="1:1" s="138" customFormat="1" x14ac:dyDescent="0.25">
      <c r="A4709" s="139"/>
    </row>
    <row r="4710" spans="1:1" s="138" customFormat="1" x14ac:dyDescent="0.25">
      <c r="A4710" s="139"/>
    </row>
    <row r="4711" spans="1:1" s="138" customFormat="1" x14ac:dyDescent="0.25">
      <c r="A4711" s="139"/>
    </row>
    <row r="4712" spans="1:1" s="138" customFormat="1" x14ac:dyDescent="0.25">
      <c r="A4712" s="139"/>
    </row>
    <row r="4713" spans="1:1" s="138" customFormat="1" x14ac:dyDescent="0.25">
      <c r="A4713" s="139"/>
    </row>
    <row r="4714" spans="1:1" s="138" customFormat="1" x14ac:dyDescent="0.25">
      <c r="A4714" s="139"/>
    </row>
    <row r="4715" spans="1:1" s="138" customFormat="1" x14ac:dyDescent="0.25">
      <c r="A4715" s="139"/>
    </row>
    <row r="4716" spans="1:1" s="138" customFormat="1" x14ac:dyDescent="0.25">
      <c r="A4716" s="139"/>
    </row>
    <row r="4717" spans="1:1" s="138" customFormat="1" x14ac:dyDescent="0.25">
      <c r="A4717" s="139"/>
    </row>
    <row r="4718" spans="1:1" s="138" customFormat="1" x14ac:dyDescent="0.25">
      <c r="A4718" s="139"/>
    </row>
    <row r="4719" spans="1:1" s="138" customFormat="1" x14ac:dyDescent="0.25">
      <c r="A4719" s="139"/>
    </row>
    <row r="4720" spans="1:1" s="138" customFormat="1" x14ac:dyDescent="0.25">
      <c r="A4720" s="139"/>
    </row>
    <row r="4721" spans="1:1" s="138" customFormat="1" x14ac:dyDescent="0.25">
      <c r="A4721" s="139"/>
    </row>
    <row r="4722" spans="1:1" s="138" customFormat="1" x14ac:dyDescent="0.25">
      <c r="A4722" s="139"/>
    </row>
    <row r="4723" spans="1:1" s="138" customFormat="1" x14ac:dyDescent="0.25">
      <c r="A4723" s="139"/>
    </row>
    <row r="4724" spans="1:1" s="138" customFormat="1" x14ac:dyDescent="0.25">
      <c r="A4724" s="139"/>
    </row>
    <row r="4725" spans="1:1" s="138" customFormat="1" x14ac:dyDescent="0.25">
      <c r="A4725" s="139"/>
    </row>
    <row r="4726" spans="1:1" s="138" customFormat="1" x14ac:dyDescent="0.25">
      <c r="A4726" s="139"/>
    </row>
    <row r="4727" spans="1:1" s="138" customFormat="1" x14ac:dyDescent="0.25">
      <c r="A4727" s="139"/>
    </row>
    <row r="4728" spans="1:1" s="138" customFormat="1" x14ac:dyDescent="0.25">
      <c r="A4728" s="139"/>
    </row>
    <row r="4729" spans="1:1" s="138" customFormat="1" x14ac:dyDescent="0.25">
      <c r="A4729" s="139"/>
    </row>
    <row r="4730" spans="1:1" s="138" customFormat="1" x14ac:dyDescent="0.25">
      <c r="A4730" s="139"/>
    </row>
    <row r="4731" spans="1:1" s="138" customFormat="1" x14ac:dyDescent="0.25">
      <c r="A4731" s="139"/>
    </row>
    <row r="4732" spans="1:1" s="138" customFormat="1" x14ac:dyDescent="0.25">
      <c r="A4732" s="139"/>
    </row>
    <row r="4733" spans="1:1" s="138" customFormat="1" x14ac:dyDescent="0.25">
      <c r="A4733" s="139"/>
    </row>
    <row r="4734" spans="1:1" s="138" customFormat="1" x14ac:dyDescent="0.25">
      <c r="A4734" s="139"/>
    </row>
    <row r="4735" spans="1:1" s="138" customFormat="1" x14ac:dyDescent="0.25">
      <c r="A4735" s="139"/>
    </row>
    <row r="4736" spans="1:1" s="138" customFormat="1" x14ac:dyDescent="0.25">
      <c r="A4736" s="139"/>
    </row>
    <row r="4737" spans="1:1" s="138" customFormat="1" x14ac:dyDescent="0.25">
      <c r="A4737" s="139"/>
    </row>
    <row r="4738" spans="1:1" s="138" customFormat="1" x14ac:dyDescent="0.25">
      <c r="A4738" s="139"/>
    </row>
    <row r="4739" spans="1:1" s="138" customFormat="1" x14ac:dyDescent="0.25">
      <c r="A4739" s="139"/>
    </row>
    <row r="4740" spans="1:1" s="138" customFormat="1" x14ac:dyDescent="0.25">
      <c r="A4740" s="139"/>
    </row>
    <row r="4741" spans="1:1" s="138" customFormat="1" x14ac:dyDescent="0.25">
      <c r="A4741" s="139"/>
    </row>
    <row r="4742" spans="1:1" s="138" customFormat="1" x14ac:dyDescent="0.25">
      <c r="A4742" s="139"/>
    </row>
    <row r="4743" spans="1:1" s="138" customFormat="1" x14ac:dyDescent="0.25">
      <c r="A4743" s="139"/>
    </row>
    <row r="4744" spans="1:1" s="138" customFormat="1" x14ac:dyDescent="0.25">
      <c r="A4744" s="139"/>
    </row>
    <row r="4745" spans="1:1" s="138" customFormat="1" x14ac:dyDescent="0.25">
      <c r="A4745" s="139"/>
    </row>
    <row r="4746" spans="1:1" s="138" customFormat="1" x14ac:dyDescent="0.25">
      <c r="A4746" s="139"/>
    </row>
    <row r="4747" spans="1:1" s="138" customFormat="1" x14ac:dyDescent="0.25">
      <c r="A4747" s="139"/>
    </row>
    <row r="4748" spans="1:1" s="138" customFormat="1" x14ac:dyDescent="0.25">
      <c r="A4748" s="139"/>
    </row>
    <row r="4749" spans="1:1" s="138" customFormat="1" x14ac:dyDescent="0.25">
      <c r="A4749" s="139"/>
    </row>
    <row r="4750" spans="1:1" s="138" customFormat="1" x14ac:dyDescent="0.25">
      <c r="A4750" s="139"/>
    </row>
    <row r="4751" spans="1:1" s="138" customFormat="1" x14ac:dyDescent="0.25">
      <c r="A4751" s="139"/>
    </row>
    <row r="4752" spans="1:1" s="138" customFormat="1" x14ac:dyDescent="0.25">
      <c r="A4752" s="139"/>
    </row>
    <row r="4753" spans="1:1" s="138" customFormat="1" x14ac:dyDescent="0.25">
      <c r="A4753" s="139"/>
    </row>
    <row r="4754" spans="1:1" s="138" customFormat="1" x14ac:dyDescent="0.25">
      <c r="A4754" s="139"/>
    </row>
    <row r="4755" spans="1:1" s="138" customFormat="1" x14ac:dyDescent="0.25">
      <c r="A4755" s="139"/>
    </row>
    <row r="4756" spans="1:1" s="138" customFormat="1" x14ac:dyDescent="0.25">
      <c r="A4756" s="139"/>
    </row>
    <row r="4757" spans="1:1" s="138" customFormat="1" x14ac:dyDescent="0.25">
      <c r="A4757" s="139"/>
    </row>
    <row r="4758" spans="1:1" s="138" customFormat="1" x14ac:dyDescent="0.25">
      <c r="A4758" s="139"/>
    </row>
    <row r="4759" spans="1:1" s="138" customFormat="1" x14ac:dyDescent="0.25">
      <c r="A4759" s="139"/>
    </row>
    <row r="4760" spans="1:1" s="138" customFormat="1" x14ac:dyDescent="0.25">
      <c r="A4760" s="139"/>
    </row>
    <row r="4761" spans="1:1" s="138" customFormat="1" x14ac:dyDescent="0.25">
      <c r="A4761" s="139"/>
    </row>
    <row r="4762" spans="1:1" s="138" customFormat="1" x14ac:dyDescent="0.25">
      <c r="A4762" s="139"/>
    </row>
    <row r="4763" spans="1:1" s="138" customFormat="1" x14ac:dyDescent="0.25">
      <c r="A4763" s="139"/>
    </row>
    <row r="4764" spans="1:1" s="138" customFormat="1" x14ac:dyDescent="0.25">
      <c r="A4764" s="139"/>
    </row>
    <row r="4765" spans="1:1" s="138" customFormat="1" x14ac:dyDescent="0.25">
      <c r="A4765" s="139"/>
    </row>
    <row r="4766" spans="1:1" s="138" customFormat="1" x14ac:dyDescent="0.25">
      <c r="A4766" s="139"/>
    </row>
    <row r="4767" spans="1:1" s="138" customFormat="1" x14ac:dyDescent="0.25">
      <c r="A4767" s="139"/>
    </row>
    <row r="4768" spans="1:1" s="138" customFormat="1" x14ac:dyDescent="0.25">
      <c r="A4768" s="139"/>
    </row>
    <row r="4769" spans="1:1" s="138" customFormat="1" x14ac:dyDescent="0.25">
      <c r="A4769" s="139"/>
    </row>
    <row r="4770" spans="1:1" s="138" customFormat="1" x14ac:dyDescent="0.25">
      <c r="A4770" s="139"/>
    </row>
    <row r="4771" spans="1:1" s="138" customFormat="1" x14ac:dyDescent="0.25">
      <c r="A4771" s="139"/>
    </row>
    <row r="4772" spans="1:1" s="138" customFormat="1" x14ac:dyDescent="0.25">
      <c r="A4772" s="139"/>
    </row>
    <row r="4773" spans="1:1" s="138" customFormat="1" x14ac:dyDescent="0.25">
      <c r="A4773" s="139"/>
    </row>
    <row r="4774" spans="1:1" s="138" customFormat="1" x14ac:dyDescent="0.25">
      <c r="A4774" s="139"/>
    </row>
    <row r="4775" spans="1:1" s="138" customFormat="1" x14ac:dyDescent="0.25">
      <c r="A4775" s="139"/>
    </row>
    <row r="4776" spans="1:1" s="138" customFormat="1" x14ac:dyDescent="0.25">
      <c r="A4776" s="139"/>
    </row>
    <row r="4777" spans="1:1" s="138" customFormat="1" x14ac:dyDescent="0.25">
      <c r="A4777" s="139"/>
    </row>
    <row r="4778" spans="1:1" s="138" customFormat="1" x14ac:dyDescent="0.25">
      <c r="A4778" s="139"/>
    </row>
    <row r="4779" spans="1:1" s="138" customFormat="1" x14ac:dyDescent="0.25">
      <c r="A4779" s="139"/>
    </row>
    <row r="4780" spans="1:1" s="138" customFormat="1" x14ac:dyDescent="0.25">
      <c r="A4780" s="139"/>
    </row>
    <row r="4781" spans="1:1" s="138" customFormat="1" x14ac:dyDescent="0.25">
      <c r="A4781" s="139"/>
    </row>
    <row r="4782" spans="1:1" s="138" customFormat="1" x14ac:dyDescent="0.25">
      <c r="A4782" s="139"/>
    </row>
    <row r="4783" spans="1:1" s="138" customFormat="1" x14ac:dyDescent="0.25">
      <c r="A4783" s="139"/>
    </row>
    <row r="4784" spans="1:1" s="138" customFormat="1" x14ac:dyDescent="0.25">
      <c r="A4784" s="139"/>
    </row>
    <row r="4785" spans="1:1" s="138" customFormat="1" x14ac:dyDescent="0.25">
      <c r="A4785" s="139"/>
    </row>
    <row r="4786" spans="1:1" s="138" customFormat="1" x14ac:dyDescent="0.25">
      <c r="A4786" s="139"/>
    </row>
    <row r="4787" spans="1:1" s="138" customFormat="1" x14ac:dyDescent="0.25">
      <c r="A4787" s="139"/>
    </row>
    <row r="4788" spans="1:1" s="138" customFormat="1" x14ac:dyDescent="0.25">
      <c r="A4788" s="139"/>
    </row>
    <row r="4789" spans="1:1" s="138" customFormat="1" x14ac:dyDescent="0.25">
      <c r="A4789" s="139"/>
    </row>
    <row r="4790" spans="1:1" s="138" customFormat="1" x14ac:dyDescent="0.25">
      <c r="A4790" s="139"/>
    </row>
    <row r="4791" spans="1:1" s="138" customFormat="1" x14ac:dyDescent="0.25">
      <c r="A4791" s="139"/>
    </row>
    <row r="4792" spans="1:1" s="138" customFormat="1" x14ac:dyDescent="0.25">
      <c r="A4792" s="139"/>
    </row>
    <row r="4793" spans="1:1" s="138" customFormat="1" x14ac:dyDescent="0.25">
      <c r="A4793" s="139"/>
    </row>
    <row r="4794" spans="1:1" s="138" customFormat="1" x14ac:dyDescent="0.25">
      <c r="A4794" s="139"/>
    </row>
    <row r="4795" spans="1:1" s="138" customFormat="1" x14ac:dyDescent="0.25">
      <c r="A4795" s="139"/>
    </row>
    <row r="4796" spans="1:1" s="138" customFormat="1" x14ac:dyDescent="0.25">
      <c r="A4796" s="139"/>
    </row>
    <row r="4797" spans="1:1" s="138" customFormat="1" x14ac:dyDescent="0.25">
      <c r="A4797" s="139"/>
    </row>
    <row r="4798" spans="1:1" s="138" customFormat="1" x14ac:dyDescent="0.25">
      <c r="A4798" s="139"/>
    </row>
    <row r="4799" spans="1:1" s="138" customFormat="1" x14ac:dyDescent="0.25">
      <c r="A4799" s="139"/>
    </row>
    <row r="4800" spans="1:1" s="138" customFormat="1" x14ac:dyDescent="0.25">
      <c r="A4800" s="139"/>
    </row>
    <row r="4801" spans="1:1" s="138" customFormat="1" x14ac:dyDescent="0.25">
      <c r="A4801" s="139"/>
    </row>
    <row r="4802" spans="1:1" s="138" customFormat="1" x14ac:dyDescent="0.25">
      <c r="A4802" s="139"/>
    </row>
    <row r="4803" spans="1:1" s="138" customFormat="1" x14ac:dyDescent="0.25">
      <c r="A4803" s="139"/>
    </row>
    <row r="4804" spans="1:1" s="138" customFormat="1" x14ac:dyDescent="0.25">
      <c r="A4804" s="139"/>
    </row>
    <row r="4805" spans="1:1" s="138" customFormat="1" x14ac:dyDescent="0.25">
      <c r="A4805" s="139"/>
    </row>
    <row r="4806" spans="1:1" s="138" customFormat="1" x14ac:dyDescent="0.25">
      <c r="A4806" s="139"/>
    </row>
    <row r="4807" spans="1:1" s="138" customFormat="1" x14ac:dyDescent="0.25">
      <c r="A4807" s="139"/>
    </row>
    <row r="4808" spans="1:1" s="138" customFormat="1" x14ac:dyDescent="0.25">
      <c r="A4808" s="139"/>
    </row>
    <row r="4809" spans="1:1" s="138" customFormat="1" x14ac:dyDescent="0.25">
      <c r="A4809" s="139"/>
    </row>
    <row r="4810" spans="1:1" s="138" customFormat="1" x14ac:dyDescent="0.25">
      <c r="A4810" s="139"/>
    </row>
    <row r="4811" spans="1:1" s="138" customFormat="1" x14ac:dyDescent="0.25">
      <c r="A4811" s="139"/>
    </row>
    <row r="4812" spans="1:1" s="138" customFormat="1" x14ac:dyDescent="0.25">
      <c r="A4812" s="139"/>
    </row>
    <row r="4813" spans="1:1" s="138" customFormat="1" x14ac:dyDescent="0.25">
      <c r="A4813" s="139"/>
    </row>
    <row r="4814" spans="1:1" s="138" customFormat="1" x14ac:dyDescent="0.25">
      <c r="A4814" s="139"/>
    </row>
    <row r="4815" spans="1:1" s="138" customFormat="1" x14ac:dyDescent="0.25">
      <c r="A4815" s="139"/>
    </row>
    <row r="4816" spans="1:1" s="138" customFormat="1" x14ac:dyDescent="0.25">
      <c r="A4816" s="139"/>
    </row>
    <row r="4817" spans="1:1" s="138" customFormat="1" x14ac:dyDescent="0.25">
      <c r="A4817" s="139"/>
    </row>
    <row r="4818" spans="1:1" s="138" customFormat="1" x14ac:dyDescent="0.25">
      <c r="A4818" s="139"/>
    </row>
    <row r="4819" spans="1:1" s="138" customFormat="1" x14ac:dyDescent="0.25">
      <c r="A4819" s="139"/>
    </row>
    <row r="4820" spans="1:1" s="138" customFormat="1" x14ac:dyDescent="0.25">
      <c r="A4820" s="139"/>
    </row>
    <row r="4821" spans="1:1" s="138" customFormat="1" x14ac:dyDescent="0.25">
      <c r="A4821" s="139"/>
    </row>
    <row r="4822" spans="1:1" s="138" customFormat="1" x14ac:dyDescent="0.25">
      <c r="A4822" s="139"/>
    </row>
    <row r="4823" spans="1:1" s="138" customFormat="1" x14ac:dyDescent="0.25">
      <c r="A4823" s="139"/>
    </row>
    <row r="4824" spans="1:1" s="138" customFormat="1" x14ac:dyDescent="0.25">
      <c r="A4824" s="139"/>
    </row>
    <row r="4825" spans="1:1" s="138" customFormat="1" x14ac:dyDescent="0.25">
      <c r="A4825" s="139"/>
    </row>
    <row r="4826" spans="1:1" s="138" customFormat="1" x14ac:dyDescent="0.25">
      <c r="A4826" s="139"/>
    </row>
    <row r="4827" spans="1:1" s="138" customFormat="1" x14ac:dyDescent="0.25">
      <c r="A4827" s="139"/>
    </row>
    <row r="4828" spans="1:1" s="138" customFormat="1" x14ac:dyDescent="0.25">
      <c r="A4828" s="139"/>
    </row>
    <row r="4829" spans="1:1" s="138" customFormat="1" x14ac:dyDescent="0.25">
      <c r="A4829" s="139"/>
    </row>
    <row r="4830" spans="1:1" s="138" customFormat="1" x14ac:dyDescent="0.25">
      <c r="A4830" s="139"/>
    </row>
    <row r="4831" spans="1:1" s="138" customFormat="1" x14ac:dyDescent="0.25">
      <c r="A4831" s="139"/>
    </row>
    <row r="4832" spans="1:1" s="138" customFormat="1" x14ac:dyDescent="0.25">
      <c r="A4832" s="139"/>
    </row>
    <row r="4833" spans="1:1" s="138" customFormat="1" x14ac:dyDescent="0.25">
      <c r="A4833" s="139"/>
    </row>
    <row r="4834" spans="1:1" s="138" customFormat="1" x14ac:dyDescent="0.25">
      <c r="A4834" s="139"/>
    </row>
    <row r="4835" spans="1:1" s="138" customFormat="1" x14ac:dyDescent="0.25">
      <c r="A4835" s="139"/>
    </row>
    <row r="4836" spans="1:1" s="138" customFormat="1" x14ac:dyDescent="0.25">
      <c r="A4836" s="139"/>
    </row>
    <row r="4837" spans="1:1" s="138" customFormat="1" x14ac:dyDescent="0.25">
      <c r="A4837" s="139"/>
    </row>
    <row r="4838" spans="1:1" s="138" customFormat="1" x14ac:dyDescent="0.25">
      <c r="A4838" s="139"/>
    </row>
    <row r="4839" spans="1:1" s="138" customFormat="1" x14ac:dyDescent="0.25">
      <c r="A4839" s="139"/>
    </row>
    <row r="4840" spans="1:1" s="138" customFormat="1" x14ac:dyDescent="0.25">
      <c r="A4840" s="139"/>
    </row>
    <row r="4841" spans="1:1" s="138" customFormat="1" x14ac:dyDescent="0.25">
      <c r="A4841" s="139"/>
    </row>
    <row r="4842" spans="1:1" s="138" customFormat="1" x14ac:dyDescent="0.25">
      <c r="A4842" s="139"/>
    </row>
    <row r="4843" spans="1:1" s="138" customFormat="1" x14ac:dyDescent="0.25">
      <c r="A4843" s="139"/>
    </row>
    <row r="4844" spans="1:1" s="138" customFormat="1" x14ac:dyDescent="0.25">
      <c r="A4844" s="139"/>
    </row>
    <row r="4845" spans="1:1" s="138" customFormat="1" x14ac:dyDescent="0.25">
      <c r="A4845" s="139"/>
    </row>
    <row r="4846" spans="1:1" s="138" customFormat="1" x14ac:dyDescent="0.25">
      <c r="A4846" s="139"/>
    </row>
    <row r="4847" spans="1:1" s="138" customFormat="1" x14ac:dyDescent="0.25">
      <c r="A4847" s="139"/>
    </row>
    <row r="4848" spans="1:1" s="138" customFormat="1" x14ac:dyDescent="0.25">
      <c r="A4848" s="139"/>
    </row>
    <row r="4849" spans="1:1" s="138" customFormat="1" x14ac:dyDescent="0.25">
      <c r="A4849" s="139"/>
    </row>
    <row r="4850" spans="1:1" s="138" customFormat="1" x14ac:dyDescent="0.25">
      <c r="A4850" s="139"/>
    </row>
    <row r="4851" spans="1:1" s="138" customFormat="1" x14ac:dyDescent="0.25">
      <c r="A4851" s="139"/>
    </row>
    <row r="4852" spans="1:1" s="138" customFormat="1" x14ac:dyDescent="0.25">
      <c r="A4852" s="139"/>
    </row>
    <row r="4853" spans="1:1" s="138" customFormat="1" x14ac:dyDescent="0.25">
      <c r="A4853" s="139"/>
    </row>
    <row r="4854" spans="1:1" s="138" customFormat="1" x14ac:dyDescent="0.25">
      <c r="A4854" s="139"/>
    </row>
    <row r="4855" spans="1:1" s="138" customFormat="1" x14ac:dyDescent="0.25">
      <c r="A4855" s="139"/>
    </row>
    <row r="4856" spans="1:1" s="138" customFormat="1" x14ac:dyDescent="0.25">
      <c r="A4856" s="139"/>
    </row>
    <row r="4857" spans="1:1" s="138" customFormat="1" x14ac:dyDescent="0.25">
      <c r="A4857" s="139"/>
    </row>
    <row r="4858" spans="1:1" s="138" customFormat="1" x14ac:dyDescent="0.25">
      <c r="A4858" s="139"/>
    </row>
    <row r="4859" spans="1:1" s="138" customFormat="1" x14ac:dyDescent="0.25">
      <c r="A4859" s="139"/>
    </row>
    <row r="4860" spans="1:1" s="138" customFormat="1" x14ac:dyDescent="0.25">
      <c r="A4860" s="139"/>
    </row>
    <row r="4861" spans="1:1" s="138" customFormat="1" x14ac:dyDescent="0.25">
      <c r="A4861" s="139"/>
    </row>
    <row r="4862" spans="1:1" s="138" customFormat="1" x14ac:dyDescent="0.25">
      <c r="A4862" s="139"/>
    </row>
    <row r="4863" spans="1:1" s="138" customFormat="1" x14ac:dyDescent="0.25">
      <c r="A4863" s="139"/>
    </row>
    <row r="4864" spans="1:1" s="138" customFormat="1" x14ac:dyDescent="0.25">
      <c r="A4864" s="139"/>
    </row>
    <row r="4865" spans="1:1" s="138" customFormat="1" x14ac:dyDescent="0.25">
      <c r="A4865" s="139"/>
    </row>
    <row r="4866" spans="1:1" s="138" customFormat="1" x14ac:dyDescent="0.25">
      <c r="A4866" s="139"/>
    </row>
    <row r="4867" spans="1:1" s="138" customFormat="1" x14ac:dyDescent="0.25">
      <c r="A4867" s="139"/>
    </row>
    <row r="4868" spans="1:1" s="138" customFormat="1" x14ac:dyDescent="0.25">
      <c r="A4868" s="139"/>
    </row>
    <row r="4869" spans="1:1" s="138" customFormat="1" x14ac:dyDescent="0.25">
      <c r="A4869" s="139"/>
    </row>
    <row r="4870" spans="1:1" s="138" customFormat="1" x14ac:dyDescent="0.25">
      <c r="A4870" s="139"/>
    </row>
    <row r="4871" spans="1:1" s="138" customFormat="1" x14ac:dyDescent="0.25">
      <c r="A4871" s="139"/>
    </row>
    <row r="4872" spans="1:1" s="138" customFormat="1" x14ac:dyDescent="0.25">
      <c r="A4872" s="139"/>
    </row>
    <row r="4873" spans="1:1" s="138" customFormat="1" x14ac:dyDescent="0.25">
      <c r="A4873" s="139"/>
    </row>
    <row r="4874" spans="1:1" s="138" customFormat="1" x14ac:dyDescent="0.25">
      <c r="A4874" s="139"/>
    </row>
    <row r="4875" spans="1:1" s="138" customFormat="1" x14ac:dyDescent="0.25">
      <c r="A4875" s="139"/>
    </row>
    <row r="4876" spans="1:1" s="138" customFormat="1" x14ac:dyDescent="0.25">
      <c r="A4876" s="139"/>
    </row>
    <row r="4877" spans="1:1" s="138" customFormat="1" x14ac:dyDescent="0.25">
      <c r="A4877" s="139"/>
    </row>
    <row r="4878" spans="1:1" s="138" customFormat="1" x14ac:dyDescent="0.25">
      <c r="A4878" s="139"/>
    </row>
    <row r="4879" spans="1:1" s="138" customFormat="1" x14ac:dyDescent="0.25">
      <c r="A4879" s="139"/>
    </row>
    <row r="4880" spans="1:1" s="138" customFormat="1" x14ac:dyDescent="0.25">
      <c r="A4880" s="139"/>
    </row>
    <row r="4881" spans="1:1" s="138" customFormat="1" x14ac:dyDescent="0.25">
      <c r="A4881" s="139"/>
    </row>
    <row r="4882" spans="1:1" s="138" customFormat="1" x14ac:dyDescent="0.25">
      <c r="A4882" s="139"/>
    </row>
    <row r="4883" spans="1:1" s="138" customFormat="1" x14ac:dyDescent="0.25">
      <c r="A4883" s="139"/>
    </row>
    <row r="4884" spans="1:1" s="138" customFormat="1" x14ac:dyDescent="0.25">
      <c r="A4884" s="139"/>
    </row>
    <row r="4885" spans="1:1" s="138" customFormat="1" x14ac:dyDescent="0.25">
      <c r="A4885" s="139"/>
    </row>
    <row r="4886" spans="1:1" s="138" customFormat="1" x14ac:dyDescent="0.25">
      <c r="A4886" s="139"/>
    </row>
    <row r="4887" spans="1:1" s="138" customFormat="1" x14ac:dyDescent="0.25">
      <c r="A4887" s="139"/>
    </row>
    <row r="4888" spans="1:1" s="138" customFormat="1" x14ac:dyDescent="0.25">
      <c r="A4888" s="139"/>
    </row>
    <row r="4889" spans="1:1" s="138" customFormat="1" x14ac:dyDescent="0.25">
      <c r="A4889" s="139"/>
    </row>
    <row r="4890" spans="1:1" s="138" customFormat="1" x14ac:dyDescent="0.25">
      <c r="A4890" s="139"/>
    </row>
    <row r="4891" spans="1:1" s="138" customFormat="1" x14ac:dyDescent="0.25">
      <c r="A4891" s="139"/>
    </row>
    <row r="4892" spans="1:1" s="138" customFormat="1" x14ac:dyDescent="0.25">
      <c r="A4892" s="139"/>
    </row>
    <row r="4893" spans="1:1" s="138" customFormat="1" x14ac:dyDescent="0.25">
      <c r="A4893" s="139"/>
    </row>
    <row r="4894" spans="1:1" s="138" customFormat="1" x14ac:dyDescent="0.25">
      <c r="A4894" s="139"/>
    </row>
    <row r="4895" spans="1:1" s="138" customFormat="1" x14ac:dyDescent="0.25">
      <c r="A4895" s="139"/>
    </row>
    <row r="4896" spans="1:1" s="138" customFormat="1" x14ac:dyDescent="0.25">
      <c r="A4896" s="139"/>
    </row>
    <row r="4897" spans="1:1" s="138" customFormat="1" x14ac:dyDescent="0.25">
      <c r="A4897" s="139"/>
    </row>
    <row r="4898" spans="1:1" s="138" customFormat="1" x14ac:dyDescent="0.25">
      <c r="A4898" s="139"/>
    </row>
    <row r="4899" spans="1:1" s="138" customFormat="1" x14ac:dyDescent="0.25">
      <c r="A4899" s="139"/>
    </row>
    <row r="4900" spans="1:1" s="138" customFormat="1" x14ac:dyDescent="0.25">
      <c r="A4900" s="139"/>
    </row>
    <row r="4901" spans="1:1" s="138" customFormat="1" x14ac:dyDescent="0.25">
      <c r="A4901" s="139"/>
    </row>
    <row r="4902" spans="1:1" s="138" customFormat="1" x14ac:dyDescent="0.25">
      <c r="A4902" s="139"/>
    </row>
    <row r="4903" spans="1:1" s="138" customFormat="1" x14ac:dyDescent="0.25">
      <c r="A4903" s="139"/>
    </row>
    <row r="4904" spans="1:1" s="138" customFormat="1" x14ac:dyDescent="0.25">
      <c r="A4904" s="139"/>
    </row>
    <row r="4905" spans="1:1" s="138" customFormat="1" x14ac:dyDescent="0.25">
      <c r="A4905" s="139"/>
    </row>
    <row r="4906" spans="1:1" s="138" customFormat="1" x14ac:dyDescent="0.25">
      <c r="A4906" s="139"/>
    </row>
    <row r="4907" spans="1:1" s="138" customFormat="1" x14ac:dyDescent="0.25">
      <c r="A4907" s="139"/>
    </row>
    <row r="4908" spans="1:1" s="138" customFormat="1" x14ac:dyDescent="0.25">
      <c r="A4908" s="139"/>
    </row>
    <row r="4909" spans="1:1" s="138" customFormat="1" x14ac:dyDescent="0.25">
      <c r="A4909" s="139"/>
    </row>
    <row r="4910" spans="1:1" s="138" customFormat="1" x14ac:dyDescent="0.25">
      <c r="A4910" s="139"/>
    </row>
    <row r="4911" spans="1:1" s="138" customFormat="1" x14ac:dyDescent="0.25">
      <c r="A4911" s="139"/>
    </row>
    <row r="4912" spans="1:1" s="138" customFormat="1" x14ac:dyDescent="0.25">
      <c r="A4912" s="139"/>
    </row>
    <row r="4913" spans="1:1" s="138" customFormat="1" x14ac:dyDescent="0.25">
      <c r="A4913" s="139"/>
    </row>
    <row r="4914" spans="1:1" s="138" customFormat="1" x14ac:dyDescent="0.25">
      <c r="A4914" s="139"/>
    </row>
    <row r="4915" spans="1:1" s="138" customFormat="1" x14ac:dyDescent="0.25">
      <c r="A4915" s="139"/>
    </row>
    <row r="4916" spans="1:1" s="138" customFormat="1" x14ac:dyDescent="0.25">
      <c r="A4916" s="139"/>
    </row>
    <row r="4917" spans="1:1" s="138" customFormat="1" x14ac:dyDescent="0.25">
      <c r="A4917" s="139"/>
    </row>
    <row r="4918" spans="1:1" s="138" customFormat="1" x14ac:dyDescent="0.25">
      <c r="A4918" s="139"/>
    </row>
    <row r="4919" spans="1:1" s="138" customFormat="1" x14ac:dyDescent="0.25">
      <c r="A4919" s="139"/>
    </row>
    <row r="4920" spans="1:1" s="138" customFormat="1" x14ac:dyDescent="0.25">
      <c r="A4920" s="139"/>
    </row>
    <row r="4921" spans="1:1" s="138" customFormat="1" x14ac:dyDescent="0.25">
      <c r="A4921" s="139"/>
    </row>
    <row r="4922" spans="1:1" s="138" customFormat="1" x14ac:dyDescent="0.25">
      <c r="A4922" s="139"/>
    </row>
    <row r="4923" spans="1:1" s="138" customFormat="1" x14ac:dyDescent="0.25">
      <c r="A4923" s="139"/>
    </row>
    <row r="4924" spans="1:1" s="138" customFormat="1" x14ac:dyDescent="0.25">
      <c r="A4924" s="139"/>
    </row>
    <row r="4925" spans="1:1" s="138" customFormat="1" x14ac:dyDescent="0.25">
      <c r="A4925" s="139"/>
    </row>
    <row r="4926" spans="1:1" s="138" customFormat="1" x14ac:dyDescent="0.25">
      <c r="A4926" s="139"/>
    </row>
    <row r="4927" spans="1:1" s="138" customFormat="1" x14ac:dyDescent="0.25">
      <c r="A4927" s="139"/>
    </row>
    <row r="4928" spans="1:1" s="138" customFormat="1" x14ac:dyDescent="0.25">
      <c r="A4928" s="139"/>
    </row>
    <row r="4929" spans="1:1" s="138" customFormat="1" x14ac:dyDescent="0.25">
      <c r="A4929" s="139"/>
    </row>
    <row r="4930" spans="1:1" s="138" customFormat="1" x14ac:dyDescent="0.25">
      <c r="A4930" s="139"/>
    </row>
    <row r="4931" spans="1:1" s="138" customFormat="1" x14ac:dyDescent="0.25">
      <c r="A4931" s="139"/>
    </row>
    <row r="4932" spans="1:1" s="138" customFormat="1" x14ac:dyDescent="0.25">
      <c r="A4932" s="139"/>
    </row>
    <row r="4933" spans="1:1" s="138" customFormat="1" x14ac:dyDescent="0.25">
      <c r="A4933" s="139"/>
    </row>
    <row r="4934" spans="1:1" s="138" customFormat="1" x14ac:dyDescent="0.25">
      <c r="A4934" s="139"/>
    </row>
    <row r="4935" spans="1:1" s="138" customFormat="1" x14ac:dyDescent="0.25">
      <c r="A4935" s="139"/>
    </row>
    <row r="4936" spans="1:1" s="138" customFormat="1" x14ac:dyDescent="0.25">
      <c r="A4936" s="139"/>
    </row>
    <row r="4937" spans="1:1" s="138" customFormat="1" x14ac:dyDescent="0.25">
      <c r="A4937" s="139"/>
    </row>
    <row r="4938" spans="1:1" s="138" customFormat="1" x14ac:dyDescent="0.25">
      <c r="A4938" s="139"/>
    </row>
    <row r="4939" spans="1:1" s="138" customFormat="1" x14ac:dyDescent="0.25">
      <c r="A4939" s="139"/>
    </row>
    <row r="4940" spans="1:1" s="138" customFormat="1" x14ac:dyDescent="0.25">
      <c r="A4940" s="139"/>
    </row>
    <row r="4941" spans="1:1" s="138" customFormat="1" x14ac:dyDescent="0.25">
      <c r="A4941" s="139"/>
    </row>
    <row r="4942" spans="1:1" s="138" customFormat="1" x14ac:dyDescent="0.25">
      <c r="A4942" s="139"/>
    </row>
    <row r="4943" spans="1:1" s="138" customFormat="1" x14ac:dyDescent="0.25">
      <c r="A4943" s="139"/>
    </row>
    <row r="4944" spans="1:1" s="138" customFormat="1" x14ac:dyDescent="0.25">
      <c r="A4944" s="139"/>
    </row>
    <row r="4945" spans="1:1" s="138" customFormat="1" x14ac:dyDescent="0.25">
      <c r="A4945" s="139"/>
    </row>
    <row r="4946" spans="1:1" s="138" customFormat="1" x14ac:dyDescent="0.25">
      <c r="A4946" s="139"/>
    </row>
    <row r="4947" spans="1:1" s="138" customFormat="1" x14ac:dyDescent="0.25">
      <c r="A4947" s="139"/>
    </row>
    <row r="4948" spans="1:1" s="138" customFormat="1" x14ac:dyDescent="0.25">
      <c r="A4948" s="139"/>
    </row>
    <row r="4949" spans="1:1" s="138" customFormat="1" x14ac:dyDescent="0.25">
      <c r="A4949" s="139"/>
    </row>
    <row r="4950" spans="1:1" s="138" customFormat="1" x14ac:dyDescent="0.25">
      <c r="A4950" s="139"/>
    </row>
    <row r="4951" spans="1:1" s="138" customFormat="1" x14ac:dyDescent="0.25">
      <c r="A4951" s="139"/>
    </row>
    <row r="4952" spans="1:1" s="138" customFormat="1" x14ac:dyDescent="0.25">
      <c r="A4952" s="139"/>
    </row>
    <row r="4953" spans="1:1" s="138" customFormat="1" x14ac:dyDescent="0.25">
      <c r="A4953" s="139"/>
    </row>
    <row r="4954" spans="1:1" s="138" customFormat="1" x14ac:dyDescent="0.25">
      <c r="A4954" s="139"/>
    </row>
    <row r="4955" spans="1:1" s="138" customFormat="1" x14ac:dyDescent="0.25">
      <c r="A4955" s="139"/>
    </row>
    <row r="4956" spans="1:1" s="138" customFormat="1" x14ac:dyDescent="0.25">
      <c r="A4956" s="139"/>
    </row>
    <row r="4957" spans="1:1" s="138" customFormat="1" x14ac:dyDescent="0.25">
      <c r="A4957" s="139"/>
    </row>
    <row r="4958" spans="1:1" s="138" customFormat="1" x14ac:dyDescent="0.25">
      <c r="A4958" s="139"/>
    </row>
    <row r="4959" spans="1:1" s="138" customFormat="1" x14ac:dyDescent="0.25">
      <c r="A4959" s="139"/>
    </row>
    <row r="4960" spans="1:1" s="138" customFormat="1" x14ac:dyDescent="0.25">
      <c r="A4960" s="139"/>
    </row>
    <row r="4961" spans="1:1" s="138" customFormat="1" x14ac:dyDescent="0.25">
      <c r="A4961" s="139"/>
    </row>
    <row r="4962" spans="1:1" s="138" customFormat="1" x14ac:dyDescent="0.25">
      <c r="A4962" s="139"/>
    </row>
    <row r="4963" spans="1:1" s="138" customFormat="1" x14ac:dyDescent="0.25">
      <c r="A4963" s="139"/>
    </row>
    <row r="4964" spans="1:1" s="138" customFormat="1" x14ac:dyDescent="0.25">
      <c r="A4964" s="139"/>
    </row>
    <row r="4965" spans="1:1" s="138" customFormat="1" x14ac:dyDescent="0.25">
      <c r="A4965" s="139"/>
    </row>
    <row r="4966" spans="1:1" s="138" customFormat="1" x14ac:dyDescent="0.25">
      <c r="A4966" s="139"/>
    </row>
    <row r="4967" spans="1:1" s="138" customFormat="1" x14ac:dyDescent="0.25">
      <c r="A4967" s="139"/>
    </row>
    <row r="4968" spans="1:1" s="138" customFormat="1" x14ac:dyDescent="0.25">
      <c r="A4968" s="139"/>
    </row>
    <row r="4969" spans="1:1" s="138" customFormat="1" x14ac:dyDescent="0.25">
      <c r="A4969" s="139"/>
    </row>
    <row r="4970" spans="1:1" s="138" customFormat="1" x14ac:dyDescent="0.25">
      <c r="A4970" s="139"/>
    </row>
    <row r="4971" spans="1:1" s="138" customFormat="1" x14ac:dyDescent="0.25">
      <c r="A4971" s="139"/>
    </row>
    <row r="4972" spans="1:1" s="138" customFormat="1" x14ac:dyDescent="0.25">
      <c r="A4972" s="139"/>
    </row>
    <row r="4973" spans="1:1" s="138" customFormat="1" x14ac:dyDescent="0.25">
      <c r="A4973" s="139"/>
    </row>
    <row r="4974" spans="1:1" s="138" customFormat="1" x14ac:dyDescent="0.25">
      <c r="A4974" s="139"/>
    </row>
    <row r="4975" spans="1:1" s="138" customFormat="1" x14ac:dyDescent="0.25">
      <c r="A4975" s="139"/>
    </row>
    <row r="4976" spans="1:1" s="138" customFormat="1" x14ac:dyDescent="0.25">
      <c r="A4976" s="139"/>
    </row>
    <row r="4977" spans="1:1" s="138" customFormat="1" x14ac:dyDescent="0.25">
      <c r="A4977" s="139"/>
    </row>
    <row r="4978" spans="1:1" s="138" customFormat="1" x14ac:dyDescent="0.25">
      <c r="A4978" s="139"/>
    </row>
    <row r="4979" spans="1:1" s="138" customFormat="1" x14ac:dyDescent="0.25">
      <c r="A4979" s="139"/>
    </row>
    <row r="4980" spans="1:1" s="138" customFormat="1" x14ac:dyDescent="0.25">
      <c r="A4980" s="139"/>
    </row>
    <row r="4981" spans="1:1" s="138" customFormat="1" x14ac:dyDescent="0.25">
      <c r="A4981" s="139"/>
    </row>
    <row r="4982" spans="1:1" s="138" customFormat="1" x14ac:dyDescent="0.25">
      <c r="A4982" s="139"/>
    </row>
    <row r="4983" spans="1:1" s="138" customFormat="1" x14ac:dyDescent="0.25">
      <c r="A4983" s="139"/>
    </row>
    <row r="4984" spans="1:1" s="138" customFormat="1" x14ac:dyDescent="0.25">
      <c r="A4984" s="139"/>
    </row>
    <row r="4985" spans="1:1" s="138" customFormat="1" x14ac:dyDescent="0.25">
      <c r="A4985" s="139"/>
    </row>
    <row r="4986" spans="1:1" s="138" customFormat="1" x14ac:dyDescent="0.25">
      <c r="A4986" s="139"/>
    </row>
    <row r="4987" spans="1:1" s="138" customFormat="1" x14ac:dyDescent="0.25">
      <c r="A4987" s="139"/>
    </row>
    <row r="4988" spans="1:1" s="138" customFormat="1" x14ac:dyDescent="0.25">
      <c r="A4988" s="139"/>
    </row>
    <row r="4989" spans="1:1" s="138" customFormat="1" x14ac:dyDescent="0.25">
      <c r="A4989" s="139"/>
    </row>
    <row r="4990" spans="1:1" s="138" customFormat="1" x14ac:dyDescent="0.25">
      <c r="A4990" s="139"/>
    </row>
    <row r="4991" spans="1:1" s="138" customFormat="1" x14ac:dyDescent="0.25">
      <c r="A4991" s="139"/>
    </row>
    <row r="4992" spans="1:1" s="138" customFormat="1" x14ac:dyDescent="0.25">
      <c r="A4992" s="139"/>
    </row>
    <row r="4993" spans="1:1" s="138" customFormat="1" x14ac:dyDescent="0.25">
      <c r="A4993" s="139"/>
    </row>
    <row r="4994" spans="1:1" s="138" customFormat="1" x14ac:dyDescent="0.25">
      <c r="A4994" s="139"/>
    </row>
    <row r="4995" spans="1:1" s="138" customFormat="1" x14ac:dyDescent="0.25">
      <c r="A4995" s="139"/>
    </row>
    <row r="4996" spans="1:1" s="138" customFormat="1" x14ac:dyDescent="0.25">
      <c r="A4996" s="139"/>
    </row>
    <row r="4997" spans="1:1" s="138" customFormat="1" x14ac:dyDescent="0.25">
      <c r="A4997" s="139"/>
    </row>
    <row r="4998" spans="1:1" s="138" customFormat="1" x14ac:dyDescent="0.25">
      <c r="A4998" s="139"/>
    </row>
    <row r="4999" spans="1:1" s="138" customFormat="1" x14ac:dyDescent="0.25">
      <c r="A4999" s="139"/>
    </row>
    <row r="5000" spans="1:1" s="138" customFormat="1" x14ac:dyDescent="0.25">
      <c r="A5000" s="139"/>
    </row>
    <row r="5001" spans="1:1" s="138" customFormat="1" x14ac:dyDescent="0.25">
      <c r="A5001" s="139"/>
    </row>
    <row r="5002" spans="1:1" s="138" customFormat="1" x14ac:dyDescent="0.25">
      <c r="A5002" s="139"/>
    </row>
    <row r="5003" spans="1:1" s="138" customFormat="1" x14ac:dyDescent="0.25">
      <c r="A5003" s="139"/>
    </row>
    <row r="5004" spans="1:1" s="138" customFormat="1" x14ac:dyDescent="0.25">
      <c r="A5004" s="139"/>
    </row>
    <row r="5005" spans="1:1" s="138" customFormat="1" x14ac:dyDescent="0.25">
      <c r="A5005" s="139"/>
    </row>
    <row r="5006" spans="1:1" s="138" customFormat="1" x14ac:dyDescent="0.25">
      <c r="A5006" s="139"/>
    </row>
    <row r="5007" spans="1:1" s="138" customFormat="1" x14ac:dyDescent="0.25">
      <c r="A5007" s="139"/>
    </row>
    <row r="5008" spans="1:1" s="138" customFormat="1" x14ac:dyDescent="0.25">
      <c r="A5008" s="139"/>
    </row>
    <row r="5009" spans="1:1" s="138" customFormat="1" x14ac:dyDescent="0.25">
      <c r="A5009" s="139"/>
    </row>
    <row r="5010" spans="1:1" s="138" customFormat="1" x14ac:dyDescent="0.25">
      <c r="A5010" s="139"/>
    </row>
    <row r="5011" spans="1:1" s="138" customFormat="1" x14ac:dyDescent="0.25">
      <c r="A5011" s="139"/>
    </row>
    <row r="5012" spans="1:1" s="138" customFormat="1" x14ac:dyDescent="0.25">
      <c r="A5012" s="139"/>
    </row>
    <row r="5013" spans="1:1" s="138" customFormat="1" x14ac:dyDescent="0.25">
      <c r="A5013" s="139"/>
    </row>
    <row r="5014" spans="1:1" s="138" customFormat="1" x14ac:dyDescent="0.25">
      <c r="A5014" s="139"/>
    </row>
    <row r="5015" spans="1:1" s="138" customFormat="1" x14ac:dyDescent="0.25">
      <c r="A5015" s="139"/>
    </row>
    <row r="5016" spans="1:1" s="138" customFormat="1" x14ac:dyDescent="0.25">
      <c r="A5016" s="139"/>
    </row>
    <row r="5017" spans="1:1" s="138" customFormat="1" x14ac:dyDescent="0.25">
      <c r="A5017" s="139"/>
    </row>
    <row r="5018" spans="1:1" s="138" customFormat="1" x14ac:dyDescent="0.25">
      <c r="A5018" s="139"/>
    </row>
    <row r="5019" spans="1:1" s="138" customFormat="1" x14ac:dyDescent="0.25">
      <c r="A5019" s="139"/>
    </row>
    <row r="5020" spans="1:1" s="138" customFormat="1" x14ac:dyDescent="0.25">
      <c r="A5020" s="139"/>
    </row>
    <row r="5021" spans="1:1" s="138" customFormat="1" x14ac:dyDescent="0.25">
      <c r="A5021" s="139"/>
    </row>
    <row r="5022" spans="1:1" s="138" customFormat="1" x14ac:dyDescent="0.25">
      <c r="A5022" s="139"/>
    </row>
    <row r="5023" spans="1:1" s="138" customFormat="1" x14ac:dyDescent="0.25">
      <c r="A5023" s="139"/>
    </row>
    <row r="5024" spans="1:1" s="138" customFormat="1" x14ac:dyDescent="0.25">
      <c r="A5024" s="139"/>
    </row>
    <row r="5025" spans="1:1" s="138" customFormat="1" x14ac:dyDescent="0.25">
      <c r="A5025" s="139"/>
    </row>
    <row r="5026" spans="1:1" s="138" customFormat="1" x14ac:dyDescent="0.25">
      <c r="A5026" s="139"/>
    </row>
    <row r="5027" spans="1:1" s="138" customFormat="1" x14ac:dyDescent="0.25">
      <c r="A5027" s="139"/>
    </row>
    <row r="5028" spans="1:1" s="138" customFormat="1" x14ac:dyDescent="0.25">
      <c r="A5028" s="139"/>
    </row>
    <row r="5029" spans="1:1" s="138" customFormat="1" x14ac:dyDescent="0.25">
      <c r="A5029" s="139"/>
    </row>
    <row r="5030" spans="1:1" s="138" customFormat="1" x14ac:dyDescent="0.25">
      <c r="A5030" s="139"/>
    </row>
    <row r="5031" spans="1:1" s="138" customFormat="1" x14ac:dyDescent="0.25">
      <c r="A5031" s="139"/>
    </row>
    <row r="5032" spans="1:1" s="138" customFormat="1" x14ac:dyDescent="0.25">
      <c r="A5032" s="139"/>
    </row>
    <row r="5033" spans="1:1" s="138" customFormat="1" x14ac:dyDescent="0.25">
      <c r="A5033" s="139"/>
    </row>
    <row r="5034" spans="1:1" s="138" customFormat="1" x14ac:dyDescent="0.25">
      <c r="A5034" s="139"/>
    </row>
    <row r="5035" spans="1:1" s="138" customFormat="1" x14ac:dyDescent="0.25">
      <c r="A5035" s="139"/>
    </row>
    <row r="5036" spans="1:1" s="138" customFormat="1" x14ac:dyDescent="0.25">
      <c r="A5036" s="139"/>
    </row>
    <row r="5037" spans="1:1" s="138" customFormat="1" x14ac:dyDescent="0.25">
      <c r="A5037" s="139"/>
    </row>
    <row r="5038" spans="1:1" s="138" customFormat="1" x14ac:dyDescent="0.25">
      <c r="A5038" s="139"/>
    </row>
    <row r="5039" spans="1:1" s="138" customFormat="1" x14ac:dyDescent="0.25">
      <c r="A5039" s="139"/>
    </row>
    <row r="5040" spans="1:1" s="138" customFormat="1" x14ac:dyDescent="0.25">
      <c r="A5040" s="139"/>
    </row>
    <row r="5041" spans="1:1" s="138" customFormat="1" x14ac:dyDescent="0.25">
      <c r="A5041" s="139"/>
    </row>
    <row r="5042" spans="1:1" s="138" customFormat="1" x14ac:dyDescent="0.25">
      <c r="A5042" s="139"/>
    </row>
    <row r="5043" spans="1:1" s="138" customFormat="1" x14ac:dyDescent="0.25">
      <c r="A5043" s="139"/>
    </row>
    <row r="5044" spans="1:1" s="138" customFormat="1" x14ac:dyDescent="0.25">
      <c r="A5044" s="139"/>
    </row>
    <row r="5045" spans="1:1" s="138" customFormat="1" x14ac:dyDescent="0.25">
      <c r="A5045" s="139"/>
    </row>
    <row r="5046" spans="1:1" s="138" customFormat="1" x14ac:dyDescent="0.25">
      <c r="A5046" s="139"/>
    </row>
    <row r="5047" spans="1:1" s="138" customFormat="1" x14ac:dyDescent="0.25">
      <c r="A5047" s="139"/>
    </row>
    <row r="5048" spans="1:1" s="138" customFormat="1" x14ac:dyDescent="0.25">
      <c r="A5048" s="139"/>
    </row>
    <row r="5049" spans="1:1" s="138" customFormat="1" x14ac:dyDescent="0.25">
      <c r="A5049" s="139"/>
    </row>
    <row r="5050" spans="1:1" s="138" customFormat="1" x14ac:dyDescent="0.25">
      <c r="A5050" s="139"/>
    </row>
    <row r="5051" spans="1:1" s="138" customFormat="1" x14ac:dyDescent="0.25">
      <c r="A5051" s="139"/>
    </row>
    <row r="5052" spans="1:1" s="138" customFormat="1" x14ac:dyDescent="0.25">
      <c r="A5052" s="139"/>
    </row>
    <row r="5053" spans="1:1" s="138" customFormat="1" x14ac:dyDescent="0.25">
      <c r="A5053" s="139"/>
    </row>
    <row r="5054" spans="1:1" s="138" customFormat="1" x14ac:dyDescent="0.25">
      <c r="A5054" s="139"/>
    </row>
    <row r="5055" spans="1:1" s="138" customFormat="1" x14ac:dyDescent="0.25">
      <c r="A5055" s="139"/>
    </row>
    <row r="5056" spans="1:1" s="138" customFormat="1" x14ac:dyDescent="0.25">
      <c r="A5056" s="139"/>
    </row>
    <row r="5057" spans="1:1" s="138" customFormat="1" x14ac:dyDescent="0.25">
      <c r="A5057" s="139"/>
    </row>
    <row r="5058" spans="1:1" s="138" customFormat="1" x14ac:dyDescent="0.25">
      <c r="A5058" s="139"/>
    </row>
    <row r="5059" spans="1:1" s="138" customFormat="1" x14ac:dyDescent="0.25">
      <c r="A5059" s="139"/>
    </row>
    <row r="5060" spans="1:1" s="138" customFormat="1" x14ac:dyDescent="0.25">
      <c r="A5060" s="139"/>
    </row>
    <row r="5061" spans="1:1" s="138" customFormat="1" x14ac:dyDescent="0.25">
      <c r="A5061" s="139"/>
    </row>
    <row r="5062" spans="1:1" s="138" customFormat="1" x14ac:dyDescent="0.25">
      <c r="A5062" s="139"/>
    </row>
    <row r="5063" spans="1:1" s="138" customFormat="1" x14ac:dyDescent="0.25">
      <c r="A5063" s="139"/>
    </row>
    <row r="5064" spans="1:1" s="138" customFormat="1" x14ac:dyDescent="0.25">
      <c r="A5064" s="139"/>
    </row>
    <row r="5065" spans="1:1" s="138" customFormat="1" x14ac:dyDescent="0.25">
      <c r="A5065" s="139"/>
    </row>
    <row r="5066" spans="1:1" s="138" customFormat="1" x14ac:dyDescent="0.25">
      <c r="A5066" s="139"/>
    </row>
    <row r="5067" spans="1:1" s="138" customFormat="1" x14ac:dyDescent="0.25">
      <c r="A5067" s="139"/>
    </row>
    <row r="5068" spans="1:1" s="138" customFormat="1" x14ac:dyDescent="0.25">
      <c r="A5068" s="139"/>
    </row>
    <row r="5069" spans="1:1" s="138" customFormat="1" x14ac:dyDescent="0.25">
      <c r="A5069" s="139"/>
    </row>
    <row r="5070" spans="1:1" s="138" customFormat="1" x14ac:dyDescent="0.25">
      <c r="A5070" s="139"/>
    </row>
    <row r="5071" spans="1:1" s="138" customFormat="1" x14ac:dyDescent="0.25">
      <c r="A5071" s="139"/>
    </row>
    <row r="5072" spans="1:1" s="138" customFormat="1" x14ac:dyDescent="0.25">
      <c r="A5072" s="139"/>
    </row>
    <row r="5073" spans="1:1" s="138" customFormat="1" x14ac:dyDescent="0.25">
      <c r="A5073" s="139"/>
    </row>
    <row r="5074" spans="1:1" s="138" customFormat="1" x14ac:dyDescent="0.25">
      <c r="A5074" s="139"/>
    </row>
    <row r="5075" spans="1:1" s="138" customFormat="1" x14ac:dyDescent="0.25">
      <c r="A5075" s="139"/>
    </row>
    <row r="5076" spans="1:1" s="138" customFormat="1" x14ac:dyDescent="0.25">
      <c r="A5076" s="139"/>
    </row>
    <row r="5077" spans="1:1" s="138" customFormat="1" x14ac:dyDescent="0.25">
      <c r="A5077" s="139"/>
    </row>
    <row r="5078" spans="1:1" s="138" customFormat="1" x14ac:dyDescent="0.25">
      <c r="A5078" s="139"/>
    </row>
    <row r="5079" spans="1:1" s="138" customFormat="1" x14ac:dyDescent="0.25">
      <c r="A5079" s="139"/>
    </row>
    <row r="5080" spans="1:1" s="138" customFormat="1" x14ac:dyDescent="0.25">
      <c r="A5080" s="139"/>
    </row>
    <row r="5081" spans="1:1" s="138" customFormat="1" x14ac:dyDescent="0.25">
      <c r="A5081" s="139"/>
    </row>
    <row r="5082" spans="1:1" s="138" customFormat="1" x14ac:dyDescent="0.25">
      <c r="A5082" s="139"/>
    </row>
    <row r="5083" spans="1:1" s="138" customFormat="1" x14ac:dyDescent="0.25">
      <c r="A5083" s="139"/>
    </row>
    <row r="5084" spans="1:1" s="138" customFormat="1" x14ac:dyDescent="0.25">
      <c r="A5084" s="139"/>
    </row>
    <row r="5085" spans="1:1" s="138" customFormat="1" x14ac:dyDescent="0.25">
      <c r="A5085" s="139"/>
    </row>
    <row r="5086" spans="1:1" s="138" customFormat="1" x14ac:dyDescent="0.25">
      <c r="A5086" s="139"/>
    </row>
    <row r="5087" spans="1:1" s="138" customFormat="1" x14ac:dyDescent="0.25">
      <c r="A5087" s="139"/>
    </row>
    <row r="5088" spans="1:1" s="138" customFormat="1" x14ac:dyDescent="0.25">
      <c r="A5088" s="139"/>
    </row>
    <row r="5089" spans="1:1" s="138" customFormat="1" x14ac:dyDescent="0.25">
      <c r="A5089" s="139"/>
    </row>
    <row r="5090" spans="1:1" s="138" customFormat="1" x14ac:dyDescent="0.25">
      <c r="A5090" s="139"/>
    </row>
    <row r="5091" spans="1:1" s="138" customFormat="1" x14ac:dyDescent="0.25">
      <c r="A5091" s="139"/>
    </row>
    <row r="5092" spans="1:1" s="138" customFormat="1" x14ac:dyDescent="0.25">
      <c r="A5092" s="139"/>
    </row>
    <row r="5093" spans="1:1" s="138" customFormat="1" x14ac:dyDescent="0.25">
      <c r="A5093" s="139"/>
    </row>
    <row r="5094" spans="1:1" s="138" customFormat="1" x14ac:dyDescent="0.25">
      <c r="A5094" s="139"/>
    </row>
    <row r="5095" spans="1:1" s="138" customFormat="1" x14ac:dyDescent="0.25">
      <c r="A5095" s="139"/>
    </row>
    <row r="5096" spans="1:1" s="138" customFormat="1" x14ac:dyDescent="0.25">
      <c r="A5096" s="139"/>
    </row>
    <row r="5097" spans="1:1" s="138" customFormat="1" x14ac:dyDescent="0.25">
      <c r="A5097" s="139"/>
    </row>
    <row r="5098" spans="1:1" s="138" customFormat="1" x14ac:dyDescent="0.25">
      <c r="A5098" s="139"/>
    </row>
    <row r="5099" spans="1:1" s="138" customFormat="1" x14ac:dyDescent="0.25">
      <c r="A5099" s="139"/>
    </row>
    <row r="5100" spans="1:1" s="138" customFormat="1" x14ac:dyDescent="0.25">
      <c r="A5100" s="139"/>
    </row>
    <row r="5101" spans="1:1" s="138" customFormat="1" x14ac:dyDescent="0.25">
      <c r="A5101" s="139"/>
    </row>
    <row r="5102" spans="1:1" s="138" customFormat="1" x14ac:dyDescent="0.25">
      <c r="A5102" s="139"/>
    </row>
    <row r="5103" spans="1:1" s="138" customFormat="1" x14ac:dyDescent="0.25">
      <c r="A5103" s="139"/>
    </row>
    <row r="5104" spans="1:1" s="138" customFormat="1" x14ac:dyDescent="0.25">
      <c r="A5104" s="139"/>
    </row>
    <row r="5105" spans="1:1" s="138" customFormat="1" x14ac:dyDescent="0.25">
      <c r="A5105" s="139"/>
    </row>
    <row r="5106" spans="1:1" s="138" customFormat="1" x14ac:dyDescent="0.25">
      <c r="A5106" s="139"/>
    </row>
    <row r="5107" spans="1:1" s="138" customFormat="1" x14ac:dyDescent="0.25">
      <c r="A5107" s="139"/>
    </row>
    <row r="5108" spans="1:1" s="138" customFormat="1" x14ac:dyDescent="0.25">
      <c r="A5108" s="139"/>
    </row>
    <row r="5109" spans="1:1" s="138" customFormat="1" x14ac:dyDescent="0.25">
      <c r="A5109" s="139"/>
    </row>
    <row r="5110" spans="1:1" s="138" customFormat="1" x14ac:dyDescent="0.25">
      <c r="A5110" s="139"/>
    </row>
    <row r="5111" spans="1:1" s="138" customFormat="1" x14ac:dyDescent="0.25">
      <c r="A5111" s="139"/>
    </row>
    <row r="5112" spans="1:1" s="138" customFormat="1" x14ac:dyDescent="0.25">
      <c r="A5112" s="139"/>
    </row>
    <row r="5113" spans="1:1" s="138" customFormat="1" x14ac:dyDescent="0.25">
      <c r="A5113" s="139"/>
    </row>
    <row r="5114" spans="1:1" s="138" customFormat="1" x14ac:dyDescent="0.25">
      <c r="A5114" s="139"/>
    </row>
    <row r="5115" spans="1:1" s="138" customFormat="1" x14ac:dyDescent="0.25">
      <c r="A5115" s="139"/>
    </row>
    <row r="5116" spans="1:1" s="138" customFormat="1" x14ac:dyDescent="0.25">
      <c r="A5116" s="139"/>
    </row>
    <row r="5117" spans="1:1" s="138" customFormat="1" x14ac:dyDescent="0.25">
      <c r="A5117" s="139"/>
    </row>
    <row r="5118" spans="1:1" s="138" customFormat="1" x14ac:dyDescent="0.25">
      <c r="A5118" s="139"/>
    </row>
    <row r="5119" spans="1:1" s="138" customFormat="1" x14ac:dyDescent="0.25">
      <c r="A5119" s="139"/>
    </row>
    <row r="5120" spans="1:1" s="138" customFormat="1" x14ac:dyDescent="0.25">
      <c r="A5120" s="139"/>
    </row>
    <row r="5121" spans="1:1" s="138" customFormat="1" x14ac:dyDescent="0.25">
      <c r="A5121" s="139"/>
    </row>
    <row r="5122" spans="1:1" s="138" customFormat="1" x14ac:dyDescent="0.25">
      <c r="A5122" s="139"/>
    </row>
    <row r="5123" spans="1:1" s="138" customFormat="1" x14ac:dyDescent="0.25">
      <c r="A5123" s="139"/>
    </row>
    <row r="5124" spans="1:1" s="138" customFormat="1" x14ac:dyDescent="0.25">
      <c r="A5124" s="139"/>
    </row>
    <row r="5125" spans="1:1" s="138" customFormat="1" x14ac:dyDescent="0.25">
      <c r="A5125" s="139"/>
    </row>
    <row r="5126" spans="1:1" s="138" customFormat="1" x14ac:dyDescent="0.25">
      <c r="A5126" s="139"/>
    </row>
    <row r="5127" spans="1:1" s="138" customFormat="1" x14ac:dyDescent="0.25">
      <c r="A5127" s="139"/>
    </row>
    <row r="5128" spans="1:1" s="138" customFormat="1" x14ac:dyDescent="0.25">
      <c r="A5128" s="139"/>
    </row>
    <row r="5129" spans="1:1" s="138" customFormat="1" x14ac:dyDescent="0.25">
      <c r="A5129" s="139"/>
    </row>
    <row r="5130" spans="1:1" s="138" customFormat="1" x14ac:dyDescent="0.25">
      <c r="A5130" s="139"/>
    </row>
    <row r="5131" spans="1:1" s="138" customFormat="1" x14ac:dyDescent="0.25">
      <c r="A5131" s="139"/>
    </row>
    <row r="5132" spans="1:1" s="138" customFormat="1" x14ac:dyDescent="0.25">
      <c r="A5132" s="139"/>
    </row>
    <row r="5133" spans="1:1" s="138" customFormat="1" x14ac:dyDescent="0.25">
      <c r="A5133" s="139"/>
    </row>
    <row r="5134" spans="1:1" s="138" customFormat="1" x14ac:dyDescent="0.25">
      <c r="A5134" s="139"/>
    </row>
    <row r="5135" spans="1:1" s="138" customFormat="1" x14ac:dyDescent="0.25">
      <c r="A5135" s="139"/>
    </row>
    <row r="5136" spans="1:1" s="138" customFormat="1" x14ac:dyDescent="0.25">
      <c r="A5136" s="139"/>
    </row>
    <row r="5137" spans="1:1" s="138" customFormat="1" x14ac:dyDescent="0.25">
      <c r="A5137" s="139"/>
    </row>
    <row r="5138" spans="1:1" s="138" customFormat="1" x14ac:dyDescent="0.25">
      <c r="A5138" s="139"/>
    </row>
    <row r="5139" spans="1:1" s="138" customFormat="1" x14ac:dyDescent="0.25">
      <c r="A5139" s="139"/>
    </row>
    <row r="5140" spans="1:1" s="138" customFormat="1" x14ac:dyDescent="0.25">
      <c r="A5140" s="139"/>
    </row>
    <row r="5141" spans="1:1" s="138" customFormat="1" x14ac:dyDescent="0.25">
      <c r="A5141" s="139"/>
    </row>
    <row r="5142" spans="1:1" s="138" customFormat="1" x14ac:dyDescent="0.25">
      <c r="A5142" s="139"/>
    </row>
    <row r="5143" spans="1:1" s="138" customFormat="1" x14ac:dyDescent="0.25">
      <c r="A5143" s="139"/>
    </row>
    <row r="5144" spans="1:1" s="138" customFormat="1" x14ac:dyDescent="0.25">
      <c r="A5144" s="139"/>
    </row>
    <row r="5145" spans="1:1" s="138" customFormat="1" x14ac:dyDescent="0.25">
      <c r="A5145" s="139"/>
    </row>
    <row r="5146" spans="1:1" s="138" customFormat="1" x14ac:dyDescent="0.25">
      <c r="A5146" s="139"/>
    </row>
    <row r="5147" spans="1:1" s="138" customFormat="1" x14ac:dyDescent="0.25">
      <c r="A5147" s="139"/>
    </row>
    <row r="5148" spans="1:1" s="138" customFormat="1" x14ac:dyDescent="0.25">
      <c r="A5148" s="139"/>
    </row>
    <row r="5149" spans="1:1" s="138" customFormat="1" x14ac:dyDescent="0.25">
      <c r="A5149" s="139"/>
    </row>
    <row r="5150" spans="1:1" s="138" customFormat="1" x14ac:dyDescent="0.25">
      <c r="A5150" s="139"/>
    </row>
    <row r="5151" spans="1:1" s="138" customFormat="1" x14ac:dyDescent="0.25">
      <c r="A5151" s="139"/>
    </row>
    <row r="5152" spans="1:1" s="138" customFormat="1" x14ac:dyDescent="0.25">
      <c r="A5152" s="139"/>
    </row>
    <row r="5153" spans="1:1" s="138" customFormat="1" x14ac:dyDescent="0.25">
      <c r="A5153" s="139"/>
    </row>
    <row r="5154" spans="1:1" s="138" customFormat="1" x14ac:dyDescent="0.25">
      <c r="A5154" s="139"/>
    </row>
    <row r="5155" spans="1:1" s="138" customFormat="1" x14ac:dyDescent="0.25">
      <c r="A5155" s="139"/>
    </row>
    <row r="5156" spans="1:1" s="138" customFormat="1" x14ac:dyDescent="0.25">
      <c r="A5156" s="139"/>
    </row>
    <row r="5157" spans="1:1" s="138" customFormat="1" x14ac:dyDescent="0.25">
      <c r="A5157" s="139"/>
    </row>
    <row r="5158" spans="1:1" s="138" customFormat="1" x14ac:dyDescent="0.25">
      <c r="A5158" s="139"/>
    </row>
    <row r="5159" spans="1:1" s="138" customFormat="1" x14ac:dyDescent="0.25">
      <c r="A5159" s="139"/>
    </row>
    <row r="5160" spans="1:1" s="138" customFormat="1" x14ac:dyDescent="0.25">
      <c r="A5160" s="139"/>
    </row>
    <row r="5161" spans="1:1" s="138" customFormat="1" x14ac:dyDescent="0.25">
      <c r="A5161" s="139"/>
    </row>
    <row r="5162" spans="1:1" s="138" customFormat="1" x14ac:dyDescent="0.25">
      <c r="A5162" s="139"/>
    </row>
    <row r="5163" spans="1:1" s="138" customFormat="1" x14ac:dyDescent="0.25">
      <c r="A5163" s="139"/>
    </row>
    <row r="5164" spans="1:1" s="138" customFormat="1" x14ac:dyDescent="0.25">
      <c r="A5164" s="139"/>
    </row>
    <row r="5165" spans="1:1" s="138" customFormat="1" x14ac:dyDescent="0.25">
      <c r="A5165" s="139"/>
    </row>
    <row r="5166" spans="1:1" s="138" customFormat="1" x14ac:dyDescent="0.25">
      <c r="A5166" s="139"/>
    </row>
    <row r="5167" spans="1:1" s="138" customFormat="1" x14ac:dyDescent="0.25">
      <c r="A5167" s="139"/>
    </row>
    <row r="5168" spans="1:1" s="138" customFormat="1" x14ac:dyDescent="0.25">
      <c r="A5168" s="139"/>
    </row>
    <row r="5169" spans="1:1" s="138" customFormat="1" x14ac:dyDescent="0.25">
      <c r="A5169" s="139"/>
    </row>
    <row r="5170" spans="1:1" s="138" customFormat="1" x14ac:dyDescent="0.25">
      <c r="A5170" s="139"/>
    </row>
    <row r="5171" spans="1:1" s="138" customFormat="1" x14ac:dyDescent="0.25">
      <c r="A5171" s="139"/>
    </row>
    <row r="5172" spans="1:1" s="138" customFormat="1" x14ac:dyDescent="0.25">
      <c r="A5172" s="139"/>
    </row>
    <row r="5173" spans="1:1" s="138" customFormat="1" x14ac:dyDescent="0.25">
      <c r="A5173" s="139"/>
    </row>
    <row r="5174" spans="1:1" s="138" customFormat="1" x14ac:dyDescent="0.25">
      <c r="A5174" s="139"/>
    </row>
    <row r="5175" spans="1:1" s="138" customFormat="1" x14ac:dyDescent="0.25">
      <c r="A5175" s="139"/>
    </row>
    <row r="5176" spans="1:1" s="138" customFormat="1" x14ac:dyDescent="0.25">
      <c r="A5176" s="139"/>
    </row>
    <row r="5177" spans="1:1" s="138" customFormat="1" x14ac:dyDescent="0.25">
      <c r="A5177" s="139"/>
    </row>
    <row r="5178" spans="1:1" s="138" customFormat="1" x14ac:dyDescent="0.25">
      <c r="A5178" s="139"/>
    </row>
    <row r="5179" spans="1:1" s="138" customFormat="1" x14ac:dyDescent="0.25">
      <c r="A5179" s="139"/>
    </row>
    <row r="5180" spans="1:1" s="138" customFormat="1" x14ac:dyDescent="0.25">
      <c r="A5180" s="139"/>
    </row>
    <row r="5181" spans="1:1" s="138" customFormat="1" x14ac:dyDescent="0.25">
      <c r="A5181" s="139"/>
    </row>
    <row r="5182" spans="1:1" s="138" customFormat="1" x14ac:dyDescent="0.25">
      <c r="A5182" s="139"/>
    </row>
    <row r="5183" spans="1:1" s="138" customFormat="1" x14ac:dyDescent="0.25">
      <c r="A5183" s="139"/>
    </row>
    <row r="5184" spans="1:1" s="138" customFormat="1" x14ac:dyDescent="0.25">
      <c r="A5184" s="139"/>
    </row>
    <row r="5185" spans="1:1" s="138" customFormat="1" x14ac:dyDescent="0.25">
      <c r="A5185" s="139"/>
    </row>
    <row r="5186" spans="1:1" s="138" customFormat="1" x14ac:dyDescent="0.25">
      <c r="A5186" s="139"/>
    </row>
    <row r="5187" spans="1:1" s="138" customFormat="1" x14ac:dyDescent="0.25">
      <c r="A5187" s="139"/>
    </row>
    <row r="5188" spans="1:1" s="138" customFormat="1" x14ac:dyDescent="0.25">
      <c r="A5188" s="139"/>
    </row>
    <row r="5189" spans="1:1" s="138" customFormat="1" x14ac:dyDescent="0.25">
      <c r="A5189" s="139"/>
    </row>
    <row r="5190" spans="1:1" s="138" customFormat="1" x14ac:dyDescent="0.25">
      <c r="A5190" s="139"/>
    </row>
    <row r="5191" spans="1:1" s="138" customFormat="1" x14ac:dyDescent="0.25">
      <c r="A5191" s="139"/>
    </row>
    <row r="5192" spans="1:1" s="138" customFormat="1" x14ac:dyDescent="0.25">
      <c r="A5192" s="139"/>
    </row>
    <row r="5193" spans="1:1" s="138" customFormat="1" x14ac:dyDescent="0.25">
      <c r="A5193" s="139"/>
    </row>
    <row r="5194" spans="1:1" s="138" customFormat="1" x14ac:dyDescent="0.25">
      <c r="A5194" s="139"/>
    </row>
    <row r="5195" spans="1:1" s="138" customFormat="1" x14ac:dyDescent="0.25">
      <c r="A5195" s="139"/>
    </row>
    <row r="5196" spans="1:1" s="138" customFormat="1" x14ac:dyDescent="0.25">
      <c r="A5196" s="139"/>
    </row>
    <row r="5197" spans="1:1" s="138" customFormat="1" x14ac:dyDescent="0.25">
      <c r="A5197" s="139"/>
    </row>
    <row r="5198" spans="1:1" s="138" customFormat="1" x14ac:dyDescent="0.25">
      <c r="A5198" s="139"/>
    </row>
    <row r="5199" spans="1:1" s="138" customFormat="1" x14ac:dyDescent="0.25">
      <c r="A5199" s="139"/>
    </row>
    <row r="5200" spans="1:1" s="138" customFormat="1" x14ac:dyDescent="0.25">
      <c r="A5200" s="139"/>
    </row>
    <row r="5201" spans="1:1" s="138" customFormat="1" x14ac:dyDescent="0.25">
      <c r="A5201" s="139"/>
    </row>
    <row r="5202" spans="1:1" s="138" customFormat="1" x14ac:dyDescent="0.25">
      <c r="A5202" s="139"/>
    </row>
    <row r="5203" spans="1:1" s="138" customFormat="1" x14ac:dyDescent="0.25">
      <c r="A5203" s="139"/>
    </row>
    <row r="5204" spans="1:1" s="138" customFormat="1" x14ac:dyDescent="0.25">
      <c r="A5204" s="139"/>
    </row>
    <row r="5205" spans="1:1" s="138" customFormat="1" x14ac:dyDescent="0.25">
      <c r="A5205" s="139"/>
    </row>
    <row r="5206" spans="1:1" s="138" customFormat="1" x14ac:dyDescent="0.25">
      <c r="A5206" s="139"/>
    </row>
    <row r="5207" spans="1:1" s="138" customFormat="1" x14ac:dyDescent="0.25">
      <c r="A5207" s="139"/>
    </row>
    <row r="5208" spans="1:1" s="138" customFormat="1" x14ac:dyDescent="0.25">
      <c r="A5208" s="139"/>
    </row>
    <row r="5209" spans="1:1" s="138" customFormat="1" x14ac:dyDescent="0.25">
      <c r="A5209" s="139"/>
    </row>
    <row r="5210" spans="1:1" s="138" customFormat="1" x14ac:dyDescent="0.25">
      <c r="A5210" s="139"/>
    </row>
    <row r="5211" spans="1:1" s="138" customFormat="1" x14ac:dyDescent="0.25">
      <c r="A5211" s="139"/>
    </row>
    <row r="5212" spans="1:1" s="138" customFormat="1" x14ac:dyDescent="0.25">
      <c r="A5212" s="139"/>
    </row>
    <row r="5213" spans="1:1" s="138" customFormat="1" x14ac:dyDescent="0.25">
      <c r="A5213" s="139"/>
    </row>
    <row r="5214" spans="1:1" s="138" customFormat="1" x14ac:dyDescent="0.25">
      <c r="A5214" s="139"/>
    </row>
    <row r="5215" spans="1:1" s="138" customFormat="1" x14ac:dyDescent="0.25">
      <c r="A5215" s="139"/>
    </row>
    <row r="5216" spans="1:1" s="138" customFormat="1" x14ac:dyDescent="0.25">
      <c r="A5216" s="139"/>
    </row>
    <row r="5217" spans="1:1" s="138" customFormat="1" x14ac:dyDescent="0.25">
      <c r="A5217" s="139"/>
    </row>
    <row r="5218" spans="1:1" s="138" customFormat="1" x14ac:dyDescent="0.25">
      <c r="A5218" s="139"/>
    </row>
    <row r="5219" spans="1:1" s="138" customFormat="1" x14ac:dyDescent="0.25">
      <c r="A5219" s="139"/>
    </row>
    <row r="5220" spans="1:1" s="138" customFormat="1" x14ac:dyDescent="0.25">
      <c r="A5220" s="139"/>
    </row>
    <row r="5221" spans="1:1" s="138" customFormat="1" x14ac:dyDescent="0.25">
      <c r="A5221" s="139"/>
    </row>
    <row r="5222" spans="1:1" s="138" customFormat="1" x14ac:dyDescent="0.25">
      <c r="A5222" s="139"/>
    </row>
    <row r="5223" spans="1:1" s="138" customFormat="1" x14ac:dyDescent="0.25">
      <c r="A5223" s="139"/>
    </row>
    <row r="5224" spans="1:1" s="138" customFormat="1" x14ac:dyDescent="0.25">
      <c r="A5224" s="139"/>
    </row>
    <row r="5225" spans="1:1" s="138" customFormat="1" x14ac:dyDescent="0.25">
      <c r="A5225" s="139"/>
    </row>
    <row r="5226" spans="1:1" s="138" customFormat="1" x14ac:dyDescent="0.25">
      <c r="A5226" s="139"/>
    </row>
    <row r="5227" spans="1:1" s="138" customFormat="1" x14ac:dyDescent="0.25">
      <c r="A5227" s="139"/>
    </row>
    <row r="5228" spans="1:1" s="138" customFormat="1" x14ac:dyDescent="0.25">
      <c r="A5228" s="139"/>
    </row>
    <row r="5229" spans="1:1" s="138" customFormat="1" x14ac:dyDescent="0.25">
      <c r="A5229" s="139"/>
    </row>
    <row r="5230" spans="1:1" s="138" customFormat="1" x14ac:dyDescent="0.25">
      <c r="A5230" s="139"/>
    </row>
    <row r="5231" spans="1:1" s="138" customFormat="1" x14ac:dyDescent="0.25">
      <c r="A5231" s="139"/>
    </row>
    <row r="5232" spans="1:1" s="138" customFormat="1" x14ac:dyDescent="0.25">
      <c r="A5232" s="139"/>
    </row>
    <row r="5233" spans="1:1" s="138" customFormat="1" x14ac:dyDescent="0.25">
      <c r="A5233" s="139"/>
    </row>
    <row r="5234" spans="1:1" s="138" customFormat="1" x14ac:dyDescent="0.25">
      <c r="A5234" s="139"/>
    </row>
    <row r="5235" spans="1:1" s="138" customFormat="1" x14ac:dyDescent="0.25">
      <c r="A5235" s="139"/>
    </row>
    <row r="5236" spans="1:1" s="138" customFormat="1" x14ac:dyDescent="0.25">
      <c r="A5236" s="139"/>
    </row>
    <row r="5237" spans="1:1" s="138" customFormat="1" x14ac:dyDescent="0.25">
      <c r="A5237" s="139"/>
    </row>
    <row r="5238" spans="1:1" s="138" customFormat="1" x14ac:dyDescent="0.25">
      <c r="A5238" s="139"/>
    </row>
    <row r="5239" spans="1:1" s="138" customFormat="1" x14ac:dyDescent="0.25">
      <c r="A5239" s="139"/>
    </row>
    <row r="5240" spans="1:1" s="138" customFormat="1" x14ac:dyDescent="0.25">
      <c r="A5240" s="139"/>
    </row>
    <row r="5241" spans="1:1" s="138" customFormat="1" x14ac:dyDescent="0.25">
      <c r="A5241" s="139"/>
    </row>
    <row r="5242" spans="1:1" s="138" customFormat="1" x14ac:dyDescent="0.25">
      <c r="A5242" s="139"/>
    </row>
    <row r="5243" spans="1:1" s="138" customFormat="1" x14ac:dyDescent="0.25">
      <c r="A5243" s="139"/>
    </row>
    <row r="5244" spans="1:1" s="138" customFormat="1" x14ac:dyDescent="0.25">
      <c r="A5244" s="139"/>
    </row>
    <row r="5245" spans="1:1" s="138" customFormat="1" x14ac:dyDescent="0.25">
      <c r="A5245" s="139"/>
    </row>
    <row r="5246" spans="1:1" s="138" customFormat="1" x14ac:dyDescent="0.25">
      <c r="A5246" s="139"/>
    </row>
    <row r="5247" spans="1:1" s="138" customFormat="1" x14ac:dyDescent="0.25">
      <c r="A5247" s="139"/>
    </row>
    <row r="5248" spans="1:1" s="138" customFormat="1" x14ac:dyDescent="0.25">
      <c r="A5248" s="139"/>
    </row>
    <row r="5249" spans="1:1" s="138" customFormat="1" x14ac:dyDescent="0.25">
      <c r="A5249" s="139"/>
    </row>
    <row r="5250" spans="1:1" s="138" customFormat="1" x14ac:dyDescent="0.25">
      <c r="A5250" s="139"/>
    </row>
    <row r="5251" spans="1:1" s="138" customFormat="1" x14ac:dyDescent="0.25">
      <c r="A5251" s="139"/>
    </row>
    <row r="5252" spans="1:1" s="138" customFormat="1" x14ac:dyDescent="0.25">
      <c r="A5252" s="139"/>
    </row>
    <row r="5253" spans="1:1" s="138" customFormat="1" x14ac:dyDescent="0.25">
      <c r="A5253" s="139"/>
    </row>
    <row r="5254" spans="1:1" s="138" customFormat="1" x14ac:dyDescent="0.25">
      <c r="A5254" s="139"/>
    </row>
    <row r="5255" spans="1:1" s="138" customFormat="1" x14ac:dyDescent="0.25">
      <c r="A5255" s="139"/>
    </row>
    <row r="5256" spans="1:1" s="138" customFormat="1" x14ac:dyDescent="0.25">
      <c r="A5256" s="139"/>
    </row>
    <row r="5257" spans="1:1" s="138" customFormat="1" x14ac:dyDescent="0.25">
      <c r="A5257" s="139"/>
    </row>
    <row r="5258" spans="1:1" s="138" customFormat="1" x14ac:dyDescent="0.25">
      <c r="A5258" s="139"/>
    </row>
    <row r="5259" spans="1:1" s="138" customFormat="1" x14ac:dyDescent="0.25">
      <c r="A5259" s="139"/>
    </row>
    <row r="5260" spans="1:1" s="138" customFormat="1" x14ac:dyDescent="0.25">
      <c r="A5260" s="139"/>
    </row>
    <row r="5261" spans="1:1" s="138" customFormat="1" x14ac:dyDescent="0.25">
      <c r="A5261" s="139"/>
    </row>
    <row r="5262" spans="1:1" s="138" customFormat="1" x14ac:dyDescent="0.25">
      <c r="A5262" s="139"/>
    </row>
    <row r="5263" spans="1:1" s="138" customFormat="1" x14ac:dyDescent="0.25">
      <c r="A5263" s="139"/>
    </row>
    <row r="5264" spans="1:1" s="138" customFormat="1" x14ac:dyDescent="0.25">
      <c r="A5264" s="139"/>
    </row>
    <row r="5265" spans="1:1" s="138" customFormat="1" x14ac:dyDescent="0.25">
      <c r="A5265" s="139"/>
    </row>
    <row r="5266" spans="1:1" s="138" customFormat="1" x14ac:dyDescent="0.25">
      <c r="A5266" s="139"/>
    </row>
    <row r="5267" spans="1:1" s="138" customFormat="1" x14ac:dyDescent="0.25">
      <c r="A5267" s="139"/>
    </row>
    <row r="5268" spans="1:1" s="138" customFormat="1" x14ac:dyDescent="0.25">
      <c r="A5268" s="139"/>
    </row>
    <row r="5269" spans="1:1" s="138" customFormat="1" x14ac:dyDescent="0.25">
      <c r="A5269" s="139"/>
    </row>
    <row r="5270" spans="1:1" s="138" customFormat="1" x14ac:dyDescent="0.25">
      <c r="A5270" s="139"/>
    </row>
    <row r="5271" spans="1:1" s="138" customFormat="1" x14ac:dyDescent="0.25">
      <c r="A5271" s="139"/>
    </row>
    <row r="5272" spans="1:1" s="138" customFormat="1" x14ac:dyDescent="0.25">
      <c r="A5272" s="139"/>
    </row>
    <row r="5273" spans="1:1" s="138" customFormat="1" x14ac:dyDescent="0.25">
      <c r="A5273" s="139"/>
    </row>
    <row r="5274" spans="1:1" s="138" customFormat="1" x14ac:dyDescent="0.25">
      <c r="A5274" s="139"/>
    </row>
    <row r="5275" spans="1:1" s="138" customFormat="1" x14ac:dyDescent="0.25">
      <c r="A5275" s="139"/>
    </row>
    <row r="5276" spans="1:1" s="138" customFormat="1" x14ac:dyDescent="0.25">
      <c r="A5276" s="139"/>
    </row>
    <row r="5277" spans="1:1" s="138" customFormat="1" x14ac:dyDescent="0.25">
      <c r="A5277" s="139"/>
    </row>
    <row r="5278" spans="1:1" s="138" customFormat="1" x14ac:dyDescent="0.25">
      <c r="A5278" s="139"/>
    </row>
    <row r="5279" spans="1:1" s="138" customFormat="1" x14ac:dyDescent="0.25">
      <c r="A5279" s="139"/>
    </row>
    <row r="5280" spans="1:1" s="138" customFormat="1" x14ac:dyDescent="0.25">
      <c r="A5280" s="139"/>
    </row>
    <row r="5281" spans="1:1" s="138" customFormat="1" x14ac:dyDescent="0.25">
      <c r="A5281" s="139"/>
    </row>
    <row r="5282" spans="1:1" s="138" customFormat="1" x14ac:dyDescent="0.25">
      <c r="A5282" s="139"/>
    </row>
    <row r="5283" spans="1:1" s="138" customFormat="1" x14ac:dyDescent="0.25">
      <c r="A5283" s="139"/>
    </row>
    <row r="5284" spans="1:1" s="138" customFormat="1" x14ac:dyDescent="0.25">
      <c r="A5284" s="139"/>
    </row>
    <row r="5285" spans="1:1" s="138" customFormat="1" x14ac:dyDescent="0.25">
      <c r="A5285" s="139"/>
    </row>
    <row r="5286" spans="1:1" s="138" customFormat="1" x14ac:dyDescent="0.25">
      <c r="A5286" s="139"/>
    </row>
    <row r="5287" spans="1:1" s="138" customFormat="1" x14ac:dyDescent="0.25">
      <c r="A5287" s="139"/>
    </row>
    <row r="5288" spans="1:1" s="138" customFormat="1" x14ac:dyDescent="0.25">
      <c r="A5288" s="139"/>
    </row>
    <row r="5289" spans="1:1" s="138" customFormat="1" x14ac:dyDescent="0.25">
      <c r="A5289" s="139"/>
    </row>
    <row r="5290" spans="1:1" s="138" customFormat="1" x14ac:dyDescent="0.25">
      <c r="A5290" s="139"/>
    </row>
    <row r="5291" spans="1:1" s="138" customFormat="1" x14ac:dyDescent="0.25">
      <c r="A5291" s="139"/>
    </row>
    <row r="5292" spans="1:1" s="138" customFormat="1" x14ac:dyDescent="0.25">
      <c r="A5292" s="139"/>
    </row>
    <row r="5293" spans="1:1" s="138" customFormat="1" x14ac:dyDescent="0.25">
      <c r="A5293" s="139"/>
    </row>
    <row r="5294" spans="1:1" s="138" customFormat="1" x14ac:dyDescent="0.25">
      <c r="A5294" s="139"/>
    </row>
    <row r="5295" spans="1:1" s="138" customFormat="1" x14ac:dyDescent="0.25">
      <c r="A5295" s="139"/>
    </row>
    <row r="5296" spans="1:1" s="138" customFormat="1" x14ac:dyDescent="0.25">
      <c r="A5296" s="139"/>
    </row>
    <row r="5297" spans="1:1" s="138" customFormat="1" x14ac:dyDescent="0.25">
      <c r="A5297" s="139"/>
    </row>
    <row r="5298" spans="1:1" s="138" customFormat="1" x14ac:dyDescent="0.25">
      <c r="A5298" s="139"/>
    </row>
    <row r="5299" spans="1:1" s="138" customFormat="1" x14ac:dyDescent="0.25">
      <c r="A5299" s="139"/>
    </row>
    <row r="5300" spans="1:1" s="138" customFormat="1" x14ac:dyDescent="0.25">
      <c r="A5300" s="139"/>
    </row>
    <row r="5301" spans="1:1" s="138" customFormat="1" x14ac:dyDescent="0.25">
      <c r="A5301" s="139"/>
    </row>
    <row r="5302" spans="1:1" s="138" customFormat="1" x14ac:dyDescent="0.25">
      <c r="A5302" s="139"/>
    </row>
    <row r="5303" spans="1:1" s="138" customFormat="1" x14ac:dyDescent="0.25">
      <c r="A5303" s="139"/>
    </row>
    <row r="5304" spans="1:1" s="138" customFormat="1" x14ac:dyDescent="0.25">
      <c r="A5304" s="139"/>
    </row>
    <row r="5305" spans="1:1" s="138" customFormat="1" x14ac:dyDescent="0.25">
      <c r="A5305" s="139"/>
    </row>
    <row r="5306" spans="1:1" s="138" customFormat="1" x14ac:dyDescent="0.25">
      <c r="A5306" s="139"/>
    </row>
    <row r="5307" spans="1:1" s="138" customFormat="1" x14ac:dyDescent="0.25">
      <c r="A5307" s="139"/>
    </row>
    <row r="5308" spans="1:1" s="138" customFormat="1" x14ac:dyDescent="0.25">
      <c r="A5308" s="139"/>
    </row>
    <row r="5309" spans="1:1" s="138" customFormat="1" x14ac:dyDescent="0.25">
      <c r="A5309" s="139"/>
    </row>
    <row r="5310" spans="1:1" s="138" customFormat="1" x14ac:dyDescent="0.25">
      <c r="A5310" s="139"/>
    </row>
    <row r="5311" spans="1:1" s="138" customFormat="1" x14ac:dyDescent="0.25">
      <c r="A5311" s="139"/>
    </row>
    <row r="5312" spans="1:1" s="138" customFormat="1" x14ac:dyDescent="0.25">
      <c r="A5312" s="139"/>
    </row>
    <row r="5313" spans="1:1" s="138" customFormat="1" x14ac:dyDescent="0.25">
      <c r="A5313" s="139"/>
    </row>
    <row r="5314" spans="1:1" s="138" customFormat="1" x14ac:dyDescent="0.25">
      <c r="A5314" s="139"/>
    </row>
    <row r="5315" spans="1:1" s="138" customFormat="1" x14ac:dyDescent="0.25">
      <c r="A5315" s="139"/>
    </row>
    <row r="5316" spans="1:1" s="138" customFormat="1" x14ac:dyDescent="0.25">
      <c r="A5316" s="139"/>
    </row>
    <row r="5317" spans="1:1" s="138" customFormat="1" x14ac:dyDescent="0.25">
      <c r="A5317" s="139"/>
    </row>
    <row r="5318" spans="1:1" s="138" customFormat="1" x14ac:dyDescent="0.25">
      <c r="A5318" s="139"/>
    </row>
    <row r="5319" spans="1:1" s="138" customFormat="1" x14ac:dyDescent="0.25">
      <c r="A5319" s="139"/>
    </row>
    <row r="5320" spans="1:1" s="138" customFormat="1" x14ac:dyDescent="0.25">
      <c r="A5320" s="139"/>
    </row>
    <row r="5321" spans="1:1" s="138" customFormat="1" x14ac:dyDescent="0.25">
      <c r="A5321" s="139"/>
    </row>
    <row r="5322" spans="1:1" s="138" customFormat="1" x14ac:dyDescent="0.25">
      <c r="A5322" s="139"/>
    </row>
    <row r="5323" spans="1:1" s="138" customFormat="1" x14ac:dyDescent="0.25">
      <c r="A5323" s="139"/>
    </row>
    <row r="5324" spans="1:1" s="138" customFormat="1" x14ac:dyDescent="0.25">
      <c r="A5324" s="139"/>
    </row>
    <row r="5325" spans="1:1" s="138" customFormat="1" x14ac:dyDescent="0.25">
      <c r="A5325" s="139"/>
    </row>
    <row r="5326" spans="1:1" s="138" customFormat="1" x14ac:dyDescent="0.25">
      <c r="A5326" s="139"/>
    </row>
    <row r="5327" spans="1:1" s="138" customFormat="1" x14ac:dyDescent="0.25">
      <c r="A5327" s="139"/>
    </row>
    <row r="5328" spans="1:1" s="138" customFormat="1" x14ac:dyDescent="0.25">
      <c r="A5328" s="139"/>
    </row>
    <row r="5329" spans="1:1" s="138" customFormat="1" x14ac:dyDescent="0.25">
      <c r="A5329" s="139"/>
    </row>
    <row r="5330" spans="1:1" s="138" customFormat="1" x14ac:dyDescent="0.25">
      <c r="A5330" s="139"/>
    </row>
    <row r="5331" spans="1:1" s="138" customFormat="1" x14ac:dyDescent="0.25">
      <c r="A5331" s="139"/>
    </row>
    <row r="5332" spans="1:1" s="138" customFormat="1" x14ac:dyDescent="0.25">
      <c r="A5332" s="139"/>
    </row>
    <row r="5333" spans="1:1" s="138" customFormat="1" x14ac:dyDescent="0.25">
      <c r="A5333" s="139"/>
    </row>
    <row r="5334" spans="1:1" s="138" customFormat="1" x14ac:dyDescent="0.25">
      <c r="A5334" s="139"/>
    </row>
    <row r="5335" spans="1:1" s="138" customFormat="1" x14ac:dyDescent="0.25">
      <c r="A5335" s="139"/>
    </row>
    <row r="5336" spans="1:1" s="138" customFormat="1" x14ac:dyDescent="0.25">
      <c r="A5336" s="139"/>
    </row>
    <row r="5337" spans="1:1" s="138" customFormat="1" x14ac:dyDescent="0.25">
      <c r="A5337" s="139"/>
    </row>
    <row r="5338" spans="1:1" s="138" customFormat="1" x14ac:dyDescent="0.25">
      <c r="A5338" s="139"/>
    </row>
    <row r="5339" spans="1:1" s="138" customFormat="1" x14ac:dyDescent="0.25">
      <c r="A5339" s="139"/>
    </row>
    <row r="5340" spans="1:1" s="138" customFormat="1" x14ac:dyDescent="0.25">
      <c r="A5340" s="139"/>
    </row>
    <row r="5341" spans="1:1" s="138" customFormat="1" x14ac:dyDescent="0.25">
      <c r="A5341" s="139"/>
    </row>
    <row r="5342" spans="1:1" s="138" customFormat="1" x14ac:dyDescent="0.25">
      <c r="A5342" s="139"/>
    </row>
    <row r="5343" spans="1:1" s="138" customFormat="1" x14ac:dyDescent="0.25">
      <c r="A5343" s="139"/>
    </row>
    <row r="5344" spans="1:1" s="138" customFormat="1" x14ac:dyDescent="0.25">
      <c r="A5344" s="139"/>
    </row>
    <row r="5345" spans="1:1" s="138" customFormat="1" x14ac:dyDescent="0.25">
      <c r="A5345" s="139"/>
    </row>
    <row r="5346" spans="1:1" s="138" customFormat="1" x14ac:dyDescent="0.25">
      <c r="A5346" s="139"/>
    </row>
    <row r="5347" spans="1:1" s="138" customFormat="1" x14ac:dyDescent="0.25">
      <c r="A5347" s="139"/>
    </row>
    <row r="5348" spans="1:1" s="138" customFormat="1" x14ac:dyDescent="0.25">
      <c r="A5348" s="139"/>
    </row>
    <row r="5349" spans="1:1" s="138" customFormat="1" x14ac:dyDescent="0.25">
      <c r="A5349" s="139"/>
    </row>
    <row r="5350" spans="1:1" s="138" customFormat="1" x14ac:dyDescent="0.25">
      <c r="A5350" s="139"/>
    </row>
    <row r="5351" spans="1:1" s="138" customFormat="1" x14ac:dyDescent="0.25">
      <c r="A5351" s="139"/>
    </row>
    <row r="5352" spans="1:1" s="138" customFormat="1" x14ac:dyDescent="0.25">
      <c r="A5352" s="139"/>
    </row>
    <row r="5353" spans="1:1" s="138" customFormat="1" x14ac:dyDescent="0.25">
      <c r="A5353" s="139"/>
    </row>
    <row r="5354" spans="1:1" s="138" customFormat="1" x14ac:dyDescent="0.25">
      <c r="A5354" s="139"/>
    </row>
    <row r="5355" spans="1:1" s="138" customFormat="1" x14ac:dyDescent="0.25">
      <c r="A5355" s="139"/>
    </row>
    <row r="5356" spans="1:1" s="138" customFormat="1" x14ac:dyDescent="0.25">
      <c r="A5356" s="139"/>
    </row>
    <row r="5357" spans="1:1" s="138" customFormat="1" x14ac:dyDescent="0.25">
      <c r="A5357" s="139"/>
    </row>
    <row r="5358" spans="1:1" s="138" customFormat="1" x14ac:dyDescent="0.25">
      <c r="A5358" s="139"/>
    </row>
    <row r="5359" spans="1:1" s="138" customFormat="1" x14ac:dyDescent="0.25">
      <c r="A5359" s="139"/>
    </row>
    <row r="5360" spans="1:1" s="138" customFormat="1" x14ac:dyDescent="0.25">
      <c r="A5360" s="139"/>
    </row>
    <row r="5361" spans="1:1" s="138" customFormat="1" x14ac:dyDescent="0.25">
      <c r="A5361" s="139"/>
    </row>
    <row r="5362" spans="1:1" s="138" customFormat="1" x14ac:dyDescent="0.25">
      <c r="A5362" s="139"/>
    </row>
    <row r="5363" spans="1:1" s="138" customFormat="1" x14ac:dyDescent="0.25">
      <c r="A5363" s="139"/>
    </row>
    <row r="5364" spans="1:1" s="138" customFormat="1" x14ac:dyDescent="0.25">
      <c r="A5364" s="139"/>
    </row>
    <row r="5365" spans="1:1" s="138" customFormat="1" x14ac:dyDescent="0.25">
      <c r="A5365" s="139"/>
    </row>
    <row r="5366" spans="1:1" s="138" customFormat="1" x14ac:dyDescent="0.25">
      <c r="A5366" s="139"/>
    </row>
    <row r="5367" spans="1:1" s="138" customFormat="1" x14ac:dyDescent="0.25">
      <c r="A5367" s="139"/>
    </row>
    <row r="5368" spans="1:1" s="138" customFormat="1" x14ac:dyDescent="0.25">
      <c r="A5368" s="139"/>
    </row>
    <row r="5369" spans="1:1" s="138" customFormat="1" x14ac:dyDescent="0.25">
      <c r="A5369" s="139"/>
    </row>
    <row r="5370" spans="1:1" s="138" customFormat="1" x14ac:dyDescent="0.25">
      <c r="A5370" s="139"/>
    </row>
    <row r="5371" spans="1:1" s="138" customFormat="1" x14ac:dyDescent="0.25">
      <c r="A5371" s="139"/>
    </row>
    <row r="5372" spans="1:1" s="138" customFormat="1" x14ac:dyDescent="0.25">
      <c r="A5372" s="139"/>
    </row>
    <row r="5373" spans="1:1" s="138" customFormat="1" x14ac:dyDescent="0.25">
      <c r="A5373" s="139"/>
    </row>
    <row r="5374" spans="1:1" s="138" customFormat="1" x14ac:dyDescent="0.25">
      <c r="A5374" s="139"/>
    </row>
    <row r="5375" spans="1:1" s="138" customFormat="1" x14ac:dyDescent="0.25">
      <c r="A5375" s="139"/>
    </row>
    <row r="5376" spans="1:1" s="138" customFormat="1" x14ac:dyDescent="0.25">
      <c r="A5376" s="139"/>
    </row>
    <row r="5377" spans="1:1" s="138" customFormat="1" x14ac:dyDescent="0.25">
      <c r="A5377" s="139"/>
    </row>
    <row r="5378" spans="1:1" s="138" customFormat="1" x14ac:dyDescent="0.25">
      <c r="A5378" s="139"/>
    </row>
    <row r="5379" spans="1:1" s="138" customFormat="1" x14ac:dyDescent="0.25">
      <c r="A5379" s="139"/>
    </row>
    <row r="5380" spans="1:1" s="138" customFormat="1" x14ac:dyDescent="0.25">
      <c r="A5380" s="139"/>
    </row>
    <row r="5381" spans="1:1" s="138" customFormat="1" x14ac:dyDescent="0.25">
      <c r="A5381" s="139"/>
    </row>
    <row r="5382" spans="1:1" s="138" customFormat="1" x14ac:dyDescent="0.25">
      <c r="A5382" s="139"/>
    </row>
    <row r="5383" spans="1:1" s="138" customFormat="1" x14ac:dyDescent="0.25">
      <c r="A5383" s="139"/>
    </row>
    <row r="5384" spans="1:1" s="138" customFormat="1" x14ac:dyDescent="0.25">
      <c r="A5384" s="139"/>
    </row>
    <row r="5385" spans="1:1" s="138" customFormat="1" x14ac:dyDescent="0.25">
      <c r="A5385" s="139"/>
    </row>
    <row r="5386" spans="1:1" s="138" customFormat="1" x14ac:dyDescent="0.25">
      <c r="A5386" s="139"/>
    </row>
    <row r="5387" spans="1:1" s="138" customFormat="1" x14ac:dyDescent="0.25">
      <c r="A5387" s="139"/>
    </row>
    <row r="5388" spans="1:1" s="138" customFormat="1" x14ac:dyDescent="0.25">
      <c r="A5388" s="139"/>
    </row>
    <row r="5389" spans="1:1" s="138" customFormat="1" x14ac:dyDescent="0.25">
      <c r="A5389" s="139"/>
    </row>
    <row r="5390" spans="1:1" s="138" customFormat="1" x14ac:dyDescent="0.25">
      <c r="A5390" s="139"/>
    </row>
    <row r="5391" spans="1:1" s="138" customFormat="1" x14ac:dyDescent="0.25">
      <c r="A5391" s="139"/>
    </row>
    <row r="5392" spans="1:1" s="138" customFormat="1" x14ac:dyDescent="0.25">
      <c r="A5392" s="139"/>
    </row>
    <row r="5393" spans="1:1" s="138" customFormat="1" x14ac:dyDescent="0.25">
      <c r="A5393" s="139"/>
    </row>
    <row r="5394" spans="1:1" s="138" customFormat="1" x14ac:dyDescent="0.25">
      <c r="A5394" s="139"/>
    </row>
    <row r="5395" spans="1:1" s="138" customFormat="1" x14ac:dyDescent="0.25">
      <c r="A5395" s="139"/>
    </row>
    <row r="5396" spans="1:1" s="138" customFormat="1" x14ac:dyDescent="0.25">
      <c r="A5396" s="139"/>
    </row>
    <row r="5397" spans="1:1" s="138" customFormat="1" x14ac:dyDescent="0.25">
      <c r="A5397" s="139"/>
    </row>
    <row r="5398" spans="1:1" s="138" customFormat="1" x14ac:dyDescent="0.25">
      <c r="A5398" s="139"/>
    </row>
    <row r="5399" spans="1:1" s="138" customFormat="1" x14ac:dyDescent="0.25">
      <c r="A5399" s="139"/>
    </row>
    <row r="5400" spans="1:1" s="138" customFormat="1" x14ac:dyDescent="0.25">
      <c r="A5400" s="139"/>
    </row>
    <row r="5401" spans="1:1" s="138" customFormat="1" x14ac:dyDescent="0.25">
      <c r="A5401" s="139"/>
    </row>
    <row r="5402" spans="1:1" s="138" customFormat="1" x14ac:dyDescent="0.25">
      <c r="A5402" s="139"/>
    </row>
    <row r="5403" spans="1:1" s="138" customFormat="1" x14ac:dyDescent="0.25">
      <c r="A5403" s="139"/>
    </row>
    <row r="5404" spans="1:1" s="138" customFormat="1" x14ac:dyDescent="0.25">
      <c r="A5404" s="139"/>
    </row>
    <row r="5405" spans="1:1" s="138" customFormat="1" x14ac:dyDescent="0.25">
      <c r="A5405" s="139"/>
    </row>
    <row r="5406" spans="1:1" s="138" customFormat="1" x14ac:dyDescent="0.25">
      <c r="A5406" s="139"/>
    </row>
    <row r="5407" spans="1:1" s="138" customFormat="1" x14ac:dyDescent="0.25">
      <c r="A5407" s="139"/>
    </row>
    <row r="5408" spans="1:1" s="138" customFormat="1" x14ac:dyDescent="0.25">
      <c r="A5408" s="139"/>
    </row>
    <row r="5409" spans="1:1" s="138" customFormat="1" x14ac:dyDescent="0.25">
      <c r="A5409" s="139"/>
    </row>
    <row r="5410" spans="1:1" s="138" customFormat="1" x14ac:dyDescent="0.25">
      <c r="A5410" s="139"/>
    </row>
    <row r="5411" spans="1:1" s="138" customFormat="1" x14ac:dyDescent="0.25">
      <c r="A5411" s="139"/>
    </row>
    <row r="5412" spans="1:1" s="138" customFormat="1" x14ac:dyDescent="0.25">
      <c r="A5412" s="139"/>
    </row>
    <row r="5413" spans="1:1" s="138" customFormat="1" x14ac:dyDescent="0.25">
      <c r="A5413" s="139"/>
    </row>
    <row r="5414" spans="1:1" s="138" customFormat="1" x14ac:dyDescent="0.25">
      <c r="A5414" s="139"/>
    </row>
    <row r="5415" spans="1:1" s="138" customFormat="1" x14ac:dyDescent="0.25">
      <c r="A5415" s="139"/>
    </row>
    <row r="5416" spans="1:1" s="138" customFormat="1" x14ac:dyDescent="0.25">
      <c r="A5416" s="139"/>
    </row>
    <row r="5417" spans="1:1" s="138" customFormat="1" x14ac:dyDescent="0.25">
      <c r="A5417" s="139"/>
    </row>
    <row r="5418" spans="1:1" s="138" customFormat="1" x14ac:dyDescent="0.25">
      <c r="A5418" s="139"/>
    </row>
    <row r="5419" spans="1:1" s="138" customFormat="1" x14ac:dyDescent="0.25">
      <c r="A5419" s="139"/>
    </row>
    <row r="5420" spans="1:1" s="138" customFormat="1" x14ac:dyDescent="0.25">
      <c r="A5420" s="139"/>
    </row>
    <row r="5421" spans="1:1" s="138" customFormat="1" x14ac:dyDescent="0.25">
      <c r="A5421" s="139"/>
    </row>
    <row r="5422" spans="1:1" s="138" customFormat="1" x14ac:dyDescent="0.25">
      <c r="A5422" s="139"/>
    </row>
    <row r="5423" spans="1:1" s="138" customFormat="1" x14ac:dyDescent="0.25">
      <c r="A5423" s="139"/>
    </row>
    <row r="5424" spans="1:1" s="138" customFormat="1" x14ac:dyDescent="0.25">
      <c r="A5424" s="139"/>
    </row>
    <row r="5425" spans="1:1" s="138" customFormat="1" x14ac:dyDescent="0.25">
      <c r="A5425" s="139"/>
    </row>
    <row r="5426" spans="1:1" s="138" customFormat="1" x14ac:dyDescent="0.25">
      <c r="A5426" s="139"/>
    </row>
    <row r="5427" spans="1:1" s="138" customFormat="1" x14ac:dyDescent="0.25">
      <c r="A5427" s="139"/>
    </row>
    <row r="5428" spans="1:1" s="138" customFormat="1" x14ac:dyDescent="0.25">
      <c r="A5428" s="139"/>
    </row>
    <row r="5429" spans="1:1" s="138" customFormat="1" x14ac:dyDescent="0.25">
      <c r="A5429" s="139"/>
    </row>
    <row r="5430" spans="1:1" s="138" customFormat="1" x14ac:dyDescent="0.25">
      <c r="A5430" s="139"/>
    </row>
    <row r="5431" spans="1:1" s="138" customFormat="1" x14ac:dyDescent="0.25">
      <c r="A5431" s="139"/>
    </row>
    <row r="5432" spans="1:1" s="138" customFormat="1" x14ac:dyDescent="0.25">
      <c r="A5432" s="139"/>
    </row>
    <row r="5433" spans="1:1" s="138" customFormat="1" x14ac:dyDescent="0.25">
      <c r="A5433" s="139"/>
    </row>
    <row r="5434" spans="1:1" s="138" customFormat="1" x14ac:dyDescent="0.25">
      <c r="A5434" s="139"/>
    </row>
    <row r="5435" spans="1:1" s="138" customFormat="1" x14ac:dyDescent="0.25">
      <c r="A5435" s="139"/>
    </row>
    <row r="5436" spans="1:1" s="138" customFormat="1" x14ac:dyDescent="0.25">
      <c r="A5436" s="139"/>
    </row>
    <row r="5437" spans="1:1" s="138" customFormat="1" x14ac:dyDescent="0.25">
      <c r="A5437" s="139"/>
    </row>
    <row r="5438" spans="1:1" s="138" customFormat="1" x14ac:dyDescent="0.25">
      <c r="A5438" s="139"/>
    </row>
    <row r="5439" spans="1:1" s="138" customFormat="1" x14ac:dyDescent="0.25">
      <c r="A5439" s="139"/>
    </row>
    <row r="5440" spans="1:1" s="138" customFormat="1" x14ac:dyDescent="0.25">
      <c r="A5440" s="139"/>
    </row>
    <row r="5441" spans="1:1" s="138" customFormat="1" x14ac:dyDescent="0.25">
      <c r="A5441" s="139"/>
    </row>
    <row r="5442" spans="1:1" s="138" customFormat="1" x14ac:dyDescent="0.25">
      <c r="A5442" s="139"/>
    </row>
    <row r="5443" spans="1:1" s="138" customFormat="1" x14ac:dyDescent="0.25">
      <c r="A5443" s="139"/>
    </row>
    <row r="5444" spans="1:1" s="138" customFormat="1" x14ac:dyDescent="0.25">
      <c r="A5444" s="139"/>
    </row>
    <row r="5445" spans="1:1" s="138" customFormat="1" x14ac:dyDescent="0.25">
      <c r="A5445" s="139"/>
    </row>
    <row r="5446" spans="1:1" s="138" customFormat="1" x14ac:dyDescent="0.25">
      <c r="A5446" s="139"/>
    </row>
    <row r="5447" spans="1:1" s="138" customFormat="1" x14ac:dyDescent="0.25">
      <c r="A5447" s="139"/>
    </row>
    <row r="5448" spans="1:1" s="138" customFormat="1" x14ac:dyDescent="0.25">
      <c r="A5448" s="139"/>
    </row>
    <row r="5449" spans="1:1" s="138" customFormat="1" x14ac:dyDescent="0.25">
      <c r="A5449" s="139"/>
    </row>
    <row r="5450" spans="1:1" s="138" customFormat="1" x14ac:dyDescent="0.25">
      <c r="A5450" s="139"/>
    </row>
    <row r="5451" spans="1:1" s="138" customFormat="1" x14ac:dyDescent="0.25">
      <c r="A5451" s="139"/>
    </row>
    <row r="5452" spans="1:1" s="138" customFormat="1" x14ac:dyDescent="0.25">
      <c r="A5452" s="139"/>
    </row>
    <row r="5453" spans="1:1" s="138" customFormat="1" x14ac:dyDescent="0.25">
      <c r="A5453" s="139"/>
    </row>
    <row r="5454" spans="1:1" s="138" customFormat="1" x14ac:dyDescent="0.25">
      <c r="A5454" s="139"/>
    </row>
    <row r="5455" spans="1:1" s="138" customFormat="1" x14ac:dyDescent="0.25">
      <c r="A5455" s="139"/>
    </row>
    <row r="5456" spans="1:1" s="138" customFormat="1" x14ac:dyDescent="0.25">
      <c r="A5456" s="139"/>
    </row>
    <row r="5457" spans="1:1" s="138" customFormat="1" x14ac:dyDescent="0.25">
      <c r="A5457" s="139"/>
    </row>
    <row r="5458" spans="1:1" s="138" customFormat="1" x14ac:dyDescent="0.25">
      <c r="A5458" s="139"/>
    </row>
    <row r="5459" spans="1:1" s="138" customFormat="1" x14ac:dyDescent="0.25">
      <c r="A5459" s="139"/>
    </row>
    <row r="5460" spans="1:1" s="138" customFormat="1" x14ac:dyDescent="0.25">
      <c r="A5460" s="139"/>
    </row>
    <row r="5461" spans="1:1" s="138" customFormat="1" x14ac:dyDescent="0.25">
      <c r="A5461" s="139"/>
    </row>
    <row r="5462" spans="1:1" s="138" customFormat="1" x14ac:dyDescent="0.25">
      <c r="A5462" s="139"/>
    </row>
    <row r="5463" spans="1:1" s="138" customFormat="1" x14ac:dyDescent="0.25">
      <c r="A5463" s="139"/>
    </row>
    <row r="5464" spans="1:1" s="138" customFormat="1" x14ac:dyDescent="0.25">
      <c r="A5464" s="139"/>
    </row>
    <row r="5465" spans="1:1" s="138" customFormat="1" x14ac:dyDescent="0.25">
      <c r="A5465" s="139"/>
    </row>
    <row r="5466" spans="1:1" s="138" customFormat="1" x14ac:dyDescent="0.25">
      <c r="A5466" s="139"/>
    </row>
    <row r="5467" spans="1:1" s="138" customFormat="1" x14ac:dyDescent="0.25">
      <c r="A5467" s="139"/>
    </row>
    <row r="5468" spans="1:1" s="138" customFormat="1" x14ac:dyDescent="0.25">
      <c r="A5468" s="139"/>
    </row>
    <row r="5469" spans="1:1" s="138" customFormat="1" x14ac:dyDescent="0.25">
      <c r="A5469" s="139"/>
    </row>
    <row r="5470" spans="1:1" s="138" customFormat="1" x14ac:dyDescent="0.25">
      <c r="A5470" s="139"/>
    </row>
    <row r="5471" spans="1:1" s="138" customFormat="1" x14ac:dyDescent="0.25">
      <c r="A5471" s="139"/>
    </row>
    <row r="5472" spans="1:1" s="138" customFormat="1" x14ac:dyDescent="0.25">
      <c r="A5472" s="139"/>
    </row>
    <row r="5473" spans="1:1" s="138" customFormat="1" x14ac:dyDescent="0.25">
      <c r="A5473" s="139"/>
    </row>
    <row r="5474" spans="1:1" s="138" customFormat="1" x14ac:dyDescent="0.25">
      <c r="A5474" s="139"/>
    </row>
    <row r="5475" spans="1:1" s="138" customFormat="1" x14ac:dyDescent="0.25">
      <c r="A5475" s="139"/>
    </row>
    <row r="5476" spans="1:1" s="138" customFormat="1" x14ac:dyDescent="0.25">
      <c r="A5476" s="139"/>
    </row>
    <row r="5477" spans="1:1" s="138" customFormat="1" x14ac:dyDescent="0.25">
      <c r="A5477" s="139"/>
    </row>
    <row r="5478" spans="1:1" s="138" customFormat="1" x14ac:dyDescent="0.25">
      <c r="A5478" s="139"/>
    </row>
    <row r="5479" spans="1:1" s="138" customFormat="1" x14ac:dyDescent="0.25">
      <c r="A5479" s="139"/>
    </row>
    <row r="5480" spans="1:1" s="138" customFormat="1" x14ac:dyDescent="0.25">
      <c r="A5480" s="139"/>
    </row>
    <row r="5481" spans="1:1" s="138" customFormat="1" x14ac:dyDescent="0.25">
      <c r="A5481" s="139"/>
    </row>
    <row r="5482" spans="1:1" s="138" customFormat="1" x14ac:dyDescent="0.25">
      <c r="A5482" s="139"/>
    </row>
    <row r="5483" spans="1:1" s="138" customFormat="1" x14ac:dyDescent="0.25">
      <c r="A5483" s="139"/>
    </row>
    <row r="5484" spans="1:1" s="138" customFormat="1" x14ac:dyDescent="0.25">
      <c r="A5484" s="139"/>
    </row>
    <row r="5485" spans="1:1" s="138" customFormat="1" x14ac:dyDescent="0.25">
      <c r="A5485" s="139"/>
    </row>
    <row r="5486" spans="1:1" s="138" customFormat="1" x14ac:dyDescent="0.25">
      <c r="A5486" s="139"/>
    </row>
    <row r="5487" spans="1:1" s="138" customFormat="1" x14ac:dyDescent="0.25">
      <c r="A5487" s="139"/>
    </row>
    <row r="5488" spans="1:1" s="138" customFormat="1" x14ac:dyDescent="0.25">
      <c r="A5488" s="139"/>
    </row>
    <row r="5489" spans="1:1" s="138" customFormat="1" x14ac:dyDescent="0.25">
      <c r="A5489" s="139"/>
    </row>
    <row r="5490" spans="1:1" s="138" customFormat="1" x14ac:dyDescent="0.25">
      <c r="A5490" s="139"/>
    </row>
    <row r="5491" spans="1:1" s="138" customFormat="1" x14ac:dyDescent="0.25">
      <c r="A5491" s="139"/>
    </row>
    <row r="5492" spans="1:1" s="138" customFormat="1" x14ac:dyDescent="0.25">
      <c r="A5492" s="139"/>
    </row>
    <row r="5493" spans="1:1" s="138" customFormat="1" x14ac:dyDescent="0.25">
      <c r="A5493" s="139"/>
    </row>
    <row r="5494" spans="1:1" s="138" customFormat="1" x14ac:dyDescent="0.25">
      <c r="A5494" s="139"/>
    </row>
    <row r="5495" spans="1:1" s="138" customFormat="1" x14ac:dyDescent="0.25">
      <c r="A5495" s="139"/>
    </row>
    <row r="5496" spans="1:1" s="138" customFormat="1" x14ac:dyDescent="0.25">
      <c r="A5496" s="139"/>
    </row>
    <row r="5497" spans="1:1" s="138" customFormat="1" x14ac:dyDescent="0.25">
      <c r="A5497" s="139"/>
    </row>
    <row r="5498" spans="1:1" s="138" customFormat="1" x14ac:dyDescent="0.25">
      <c r="A5498" s="139"/>
    </row>
    <row r="5499" spans="1:1" s="138" customFormat="1" x14ac:dyDescent="0.25">
      <c r="A5499" s="139"/>
    </row>
    <row r="5500" spans="1:1" s="138" customFormat="1" x14ac:dyDescent="0.25">
      <c r="A5500" s="139"/>
    </row>
    <row r="5501" spans="1:1" s="138" customFormat="1" x14ac:dyDescent="0.25">
      <c r="A5501" s="139"/>
    </row>
    <row r="5502" spans="1:1" s="138" customFormat="1" x14ac:dyDescent="0.25">
      <c r="A5502" s="139"/>
    </row>
    <row r="5503" spans="1:1" s="138" customFormat="1" x14ac:dyDescent="0.25">
      <c r="A5503" s="139"/>
    </row>
    <row r="5504" spans="1:1" s="138" customFormat="1" x14ac:dyDescent="0.25">
      <c r="A5504" s="139"/>
    </row>
    <row r="5505" spans="1:1" s="138" customFormat="1" x14ac:dyDescent="0.25">
      <c r="A5505" s="139"/>
    </row>
    <row r="5506" spans="1:1" s="138" customFormat="1" x14ac:dyDescent="0.25">
      <c r="A5506" s="139"/>
    </row>
    <row r="5507" spans="1:1" s="138" customFormat="1" x14ac:dyDescent="0.25">
      <c r="A5507" s="139"/>
    </row>
    <row r="5508" spans="1:1" s="138" customFormat="1" x14ac:dyDescent="0.25">
      <c r="A5508" s="139"/>
    </row>
    <row r="5509" spans="1:1" s="138" customFormat="1" x14ac:dyDescent="0.25">
      <c r="A5509" s="139"/>
    </row>
    <row r="5510" spans="1:1" s="138" customFormat="1" x14ac:dyDescent="0.25">
      <c r="A5510" s="139"/>
    </row>
    <row r="5511" spans="1:1" s="138" customFormat="1" x14ac:dyDescent="0.25">
      <c r="A5511" s="139"/>
    </row>
    <row r="5512" spans="1:1" s="138" customFormat="1" x14ac:dyDescent="0.25">
      <c r="A5512" s="139"/>
    </row>
    <row r="5513" spans="1:1" s="138" customFormat="1" x14ac:dyDescent="0.25">
      <c r="A5513" s="139"/>
    </row>
    <row r="5514" spans="1:1" s="138" customFormat="1" x14ac:dyDescent="0.25">
      <c r="A5514" s="139"/>
    </row>
    <row r="5515" spans="1:1" s="138" customFormat="1" x14ac:dyDescent="0.25">
      <c r="A5515" s="139"/>
    </row>
    <row r="5516" spans="1:1" s="138" customFormat="1" x14ac:dyDescent="0.25">
      <c r="A5516" s="139"/>
    </row>
    <row r="5517" spans="1:1" s="138" customFormat="1" x14ac:dyDescent="0.25">
      <c r="A5517" s="139"/>
    </row>
    <row r="5518" spans="1:1" s="138" customFormat="1" x14ac:dyDescent="0.25">
      <c r="A5518" s="139"/>
    </row>
    <row r="5519" spans="1:1" s="138" customFormat="1" x14ac:dyDescent="0.25">
      <c r="A5519" s="139"/>
    </row>
    <row r="5520" spans="1:1" s="138" customFormat="1" x14ac:dyDescent="0.25">
      <c r="A5520" s="139"/>
    </row>
    <row r="5521" spans="1:1" s="138" customFormat="1" x14ac:dyDescent="0.25">
      <c r="A5521" s="139"/>
    </row>
    <row r="5522" spans="1:1" s="138" customFormat="1" x14ac:dyDescent="0.25">
      <c r="A5522" s="139"/>
    </row>
    <row r="5523" spans="1:1" s="138" customFormat="1" x14ac:dyDescent="0.25">
      <c r="A5523" s="139"/>
    </row>
    <row r="5524" spans="1:1" s="138" customFormat="1" x14ac:dyDescent="0.25">
      <c r="A5524" s="139"/>
    </row>
    <row r="5525" spans="1:1" s="138" customFormat="1" x14ac:dyDescent="0.25">
      <c r="A5525" s="139"/>
    </row>
    <row r="5526" spans="1:1" s="138" customFormat="1" x14ac:dyDescent="0.25">
      <c r="A5526" s="139"/>
    </row>
    <row r="5527" spans="1:1" s="138" customFormat="1" x14ac:dyDescent="0.25">
      <c r="A5527" s="139"/>
    </row>
    <row r="5528" spans="1:1" s="138" customFormat="1" x14ac:dyDescent="0.25">
      <c r="A5528" s="139"/>
    </row>
    <row r="5529" spans="1:1" s="138" customFormat="1" x14ac:dyDescent="0.25">
      <c r="A5529" s="139"/>
    </row>
    <row r="5530" spans="1:1" s="138" customFormat="1" x14ac:dyDescent="0.25">
      <c r="A5530" s="139"/>
    </row>
    <row r="5531" spans="1:1" s="138" customFormat="1" x14ac:dyDescent="0.25">
      <c r="A5531" s="139"/>
    </row>
    <row r="5532" spans="1:1" s="138" customFormat="1" x14ac:dyDescent="0.25">
      <c r="A5532" s="139"/>
    </row>
    <row r="5533" spans="1:1" s="138" customFormat="1" x14ac:dyDescent="0.25">
      <c r="A5533" s="139"/>
    </row>
    <row r="5534" spans="1:1" s="138" customFormat="1" x14ac:dyDescent="0.25">
      <c r="A5534" s="139"/>
    </row>
    <row r="5535" spans="1:1" s="138" customFormat="1" x14ac:dyDescent="0.25">
      <c r="A5535" s="139"/>
    </row>
    <row r="5536" spans="1:1" s="138" customFormat="1" x14ac:dyDescent="0.25">
      <c r="A5536" s="139"/>
    </row>
    <row r="5537" spans="1:1" s="138" customFormat="1" x14ac:dyDescent="0.25">
      <c r="A5537" s="139"/>
    </row>
    <row r="5538" spans="1:1" s="138" customFormat="1" x14ac:dyDescent="0.25">
      <c r="A5538" s="139"/>
    </row>
    <row r="5539" spans="1:1" s="138" customFormat="1" x14ac:dyDescent="0.25">
      <c r="A5539" s="139"/>
    </row>
    <row r="5540" spans="1:1" s="138" customFormat="1" x14ac:dyDescent="0.25">
      <c r="A5540" s="139"/>
    </row>
    <row r="5541" spans="1:1" s="138" customFormat="1" x14ac:dyDescent="0.25">
      <c r="A5541" s="139"/>
    </row>
    <row r="5542" spans="1:1" s="138" customFormat="1" x14ac:dyDescent="0.25">
      <c r="A5542" s="139"/>
    </row>
    <row r="5543" spans="1:1" s="138" customFormat="1" x14ac:dyDescent="0.25">
      <c r="A5543" s="139"/>
    </row>
    <row r="5544" spans="1:1" s="138" customFormat="1" x14ac:dyDescent="0.25">
      <c r="A5544" s="139"/>
    </row>
    <row r="5545" spans="1:1" s="138" customFormat="1" x14ac:dyDescent="0.25">
      <c r="A5545" s="139"/>
    </row>
    <row r="5546" spans="1:1" s="138" customFormat="1" x14ac:dyDescent="0.25">
      <c r="A5546" s="139"/>
    </row>
    <row r="5547" spans="1:1" s="138" customFormat="1" x14ac:dyDescent="0.25">
      <c r="A5547" s="139"/>
    </row>
    <row r="5548" spans="1:1" s="138" customFormat="1" x14ac:dyDescent="0.25">
      <c r="A5548" s="139"/>
    </row>
    <row r="5549" spans="1:1" s="138" customFormat="1" x14ac:dyDescent="0.25">
      <c r="A5549" s="139"/>
    </row>
    <row r="5550" spans="1:1" s="138" customFormat="1" x14ac:dyDescent="0.25">
      <c r="A5550" s="139"/>
    </row>
    <row r="5551" spans="1:1" s="138" customFormat="1" x14ac:dyDescent="0.25">
      <c r="A5551" s="139"/>
    </row>
    <row r="5552" spans="1:1" s="138" customFormat="1" x14ac:dyDescent="0.25">
      <c r="A5552" s="139"/>
    </row>
    <row r="5553" spans="1:1" s="138" customFormat="1" x14ac:dyDescent="0.25">
      <c r="A5553" s="139"/>
    </row>
    <row r="5554" spans="1:1" s="138" customFormat="1" x14ac:dyDescent="0.25">
      <c r="A5554" s="139"/>
    </row>
    <row r="5555" spans="1:1" s="138" customFormat="1" x14ac:dyDescent="0.25">
      <c r="A5555" s="139"/>
    </row>
    <row r="5556" spans="1:1" s="138" customFormat="1" x14ac:dyDescent="0.25">
      <c r="A5556" s="139"/>
    </row>
    <row r="5557" spans="1:1" s="138" customFormat="1" x14ac:dyDescent="0.25">
      <c r="A5557" s="139"/>
    </row>
    <row r="5558" spans="1:1" s="138" customFormat="1" x14ac:dyDescent="0.25">
      <c r="A5558" s="139"/>
    </row>
    <row r="5559" spans="1:1" s="138" customFormat="1" x14ac:dyDescent="0.25">
      <c r="A5559" s="139"/>
    </row>
    <row r="5560" spans="1:1" s="138" customFormat="1" x14ac:dyDescent="0.25">
      <c r="A5560" s="139"/>
    </row>
    <row r="5561" spans="1:1" s="138" customFormat="1" x14ac:dyDescent="0.25">
      <c r="A5561" s="139"/>
    </row>
    <row r="5562" spans="1:1" s="138" customFormat="1" x14ac:dyDescent="0.25">
      <c r="A5562" s="139"/>
    </row>
    <row r="5563" spans="1:1" s="138" customFormat="1" x14ac:dyDescent="0.25">
      <c r="A5563" s="139"/>
    </row>
    <row r="5564" spans="1:1" s="138" customFormat="1" x14ac:dyDescent="0.25">
      <c r="A5564" s="139"/>
    </row>
    <row r="5565" spans="1:1" s="138" customFormat="1" x14ac:dyDescent="0.25">
      <c r="A5565" s="139"/>
    </row>
    <row r="5566" spans="1:1" s="138" customFormat="1" x14ac:dyDescent="0.25">
      <c r="A5566" s="139"/>
    </row>
    <row r="5567" spans="1:1" s="138" customFormat="1" x14ac:dyDescent="0.25">
      <c r="A5567" s="139"/>
    </row>
    <row r="5568" spans="1:1" s="138" customFormat="1" x14ac:dyDescent="0.25">
      <c r="A5568" s="139"/>
    </row>
    <row r="5569" spans="1:1" s="138" customFormat="1" x14ac:dyDescent="0.25">
      <c r="A5569" s="139"/>
    </row>
    <row r="5570" spans="1:1" s="138" customFormat="1" x14ac:dyDescent="0.25">
      <c r="A5570" s="139"/>
    </row>
    <row r="5571" spans="1:1" s="138" customFormat="1" x14ac:dyDescent="0.25">
      <c r="A5571" s="139"/>
    </row>
    <row r="5572" spans="1:1" s="138" customFormat="1" x14ac:dyDescent="0.25">
      <c r="A5572" s="139"/>
    </row>
    <row r="5573" spans="1:1" s="138" customFormat="1" x14ac:dyDescent="0.25">
      <c r="A5573" s="139"/>
    </row>
    <row r="5574" spans="1:1" s="138" customFormat="1" x14ac:dyDescent="0.25">
      <c r="A5574" s="139"/>
    </row>
    <row r="5575" spans="1:1" s="138" customFormat="1" x14ac:dyDescent="0.25">
      <c r="A5575" s="139"/>
    </row>
    <row r="5576" spans="1:1" s="138" customFormat="1" x14ac:dyDescent="0.25">
      <c r="A5576" s="139"/>
    </row>
    <row r="5577" spans="1:1" s="138" customFormat="1" x14ac:dyDescent="0.25">
      <c r="A5577" s="139"/>
    </row>
    <row r="5578" spans="1:1" s="138" customFormat="1" x14ac:dyDescent="0.25">
      <c r="A5578" s="139"/>
    </row>
    <row r="5579" spans="1:1" s="138" customFormat="1" x14ac:dyDescent="0.25">
      <c r="A5579" s="139"/>
    </row>
    <row r="5580" spans="1:1" s="138" customFormat="1" x14ac:dyDescent="0.25">
      <c r="A5580" s="139"/>
    </row>
    <row r="5581" spans="1:1" s="138" customFormat="1" x14ac:dyDescent="0.25">
      <c r="A5581" s="139"/>
    </row>
    <row r="5582" spans="1:1" s="138" customFormat="1" x14ac:dyDescent="0.25">
      <c r="A5582" s="139"/>
    </row>
    <row r="5583" spans="1:1" s="138" customFormat="1" x14ac:dyDescent="0.25">
      <c r="A5583" s="139"/>
    </row>
    <row r="5584" spans="1:1" s="138" customFormat="1" x14ac:dyDescent="0.25">
      <c r="A5584" s="139"/>
    </row>
    <row r="5585" spans="1:1" s="138" customFormat="1" x14ac:dyDescent="0.25">
      <c r="A5585" s="139"/>
    </row>
    <row r="5586" spans="1:1" s="138" customFormat="1" x14ac:dyDescent="0.25">
      <c r="A5586" s="139"/>
    </row>
    <row r="5587" spans="1:1" s="138" customFormat="1" x14ac:dyDescent="0.25">
      <c r="A5587" s="139"/>
    </row>
    <row r="5588" spans="1:1" s="138" customFormat="1" x14ac:dyDescent="0.25">
      <c r="A5588" s="139"/>
    </row>
    <row r="5589" spans="1:1" s="138" customFormat="1" x14ac:dyDescent="0.25">
      <c r="A5589" s="139"/>
    </row>
    <row r="5590" spans="1:1" s="138" customFormat="1" x14ac:dyDescent="0.25">
      <c r="A5590" s="139"/>
    </row>
    <row r="5591" spans="1:1" s="138" customFormat="1" x14ac:dyDescent="0.25">
      <c r="A5591" s="139"/>
    </row>
    <row r="5592" spans="1:1" s="138" customFormat="1" x14ac:dyDescent="0.25">
      <c r="A5592" s="139"/>
    </row>
    <row r="5593" spans="1:1" s="138" customFormat="1" x14ac:dyDescent="0.25">
      <c r="A5593" s="139"/>
    </row>
    <row r="5594" spans="1:1" s="138" customFormat="1" x14ac:dyDescent="0.25">
      <c r="A5594" s="139"/>
    </row>
    <row r="5595" spans="1:1" s="138" customFormat="1" x14ac:dyDescent="0.25">
      <c r="A5595" s="139"/>
    </row>
    <row r="5596" spans="1:1" s="138" customFormat="1" x14ac:dyDescent="0.25">
      <c r="A5596" s="139"/>
    </row>
    <row r="5597" spans="1:1" s="138" customFormat="1" x14ac:dyDescent="0.25">
      <c r="A5597" s="139"/>
    </row>
    <row r="5598" spans="1:1" s="138" customFormat="1" x14ac:dyDescent="0.25">
      <c r="A5598" s="139"/>
    </row>
    <row r="5599" spans="1:1" s="138" customFormat="1" x14ac:dyDescent="0.25">
      <c r="A5599" s="139"/>
    </row>
    <row r="5600" spans="1:1" s="138" customFormat="1" x14ac:dyDescent="0.25">
      <c r="A5600" s="139"/>
    </row>
    <row r="5601" spans="1:1" s="138" customFormat="1" x14ac:dyDescent="0.25">
      <c r="A5601" s="139"/>
    </row>
    <row r="5602" spans="1:1" s="138" customFormat="1" x14ac:dyDescent="0.25">
      <c r="A5602" s="139"/>
    </row>
    <row r="5603" spans="1:1" s="138" customFormat="1" x14ac:dyDescent="0.25">
      <c r="A5603" s="139"/>
    </row>
    <row r="5604" spans="1:1" s="138" customFormat="1" x14ac:dyDescent="0.25">
      <c r="A5604" s="139"/>
    </row>
    <row r="5605" spans="1:1" s="138" customFormat="1" x14ac:dyDescent="0.25">
      <c r="A5605" s="139"/>
    </row>
    <row r="5606" spans="1:1" s="138" customFormat="1" x14ac:dyDescent="0.25">
      <c r="A5606" s="139"/>
    </row>
    <row r="5607" spans="1:1" s="138" customFormat="1" x14ac:dyDescent="0.25">
      <c r="A5607" s="139"/>
    </row>
    <row r="5608" spans="1:1" s="138" customFormat="1" x14ac:dyDescent="0.25">
      <c r="A5608" s="139"/>
    </row>
    <row r="5609" spans="1:1" s="138" customFormat="1" x14ac:dyDescent="0.25">
      <c r="A5609" s="139"/>
    </row>
    <row r="5610" spans="1:1" s="138" customFormat="1" x14ac:dyDescent="0.25">
      <c r="A5610" s="139"/>
    </row>
    <row r="5611" spans="1:1" s="138" customFormat="1" x14ac:dyDescent="0.25">
      <c r="A5611" s="139"/>
    </row>
    <row r="5612" spans="1:1" s="138" customFormat="1" x14ac:dyDescent="0.25">
      <c r="A5612" s="139"/>
    </row>
    <row r="5613" spans="1:1" s="138" customFormat="1" x14ac:dyDescent="0.25">
      <c r="A5613" s="139"/>
    </row>
    <row r="5614" spans="1:1" s="138" customFormat="1" x14ac:dyDescent="0.25">
      <c r="A5614" s="139"/>
    </row>
    <row r="5615" spans="1:1" s="138" customFormat="1" x14ac:dyDescent="0.25">
      <c r="A5615" s="139"/>
    </row>
    <row r="5616" spans="1:1" s="138" customFormat="1" x14ac:dyDescent="0.25">
      <c r="A5616" s="139"/>
    </row>
    <row r="5617" spans="1:1" s="138" customFormat="1" x14ac:dyDescent="0.25">
      <c r="A5617" s="139"/>
    </row>
    <row r="5618" spans="1:1" s="138" customFormat="1" x14ac:dyDescent="0.25">
      <c r="A5618" s="139"/>
    </row>
    <row r="5619" spans="1:1" s="138" customFormat="1" x14ac:dyDescent="0.25">
      <c r="A5619" s="139"/>
    </row>
    <row r="5620" spans="1:1" s="138" customFormat="1" x14ac:dyDescent="0.25">
      <c r="A5620" s="139"/>
    </row>
    <row r="5621" spans="1:1" s="138" customFormat="1" x14ac:dyDescent="0.25">
      <c r="A5621" s="139"/>
    </row>
    <row r="5622" spans="1:1" s="138" customFormat="1" x14ac:dyDescent="0.25">
      <c r="A5622" s="139"/>
    </row>
    <row r="5623" spans="1:1" s="138" customFormat="1" x14ac:dyDescent="0.25">
      <c r="A5623" s="139"/>
    </row>
    <row r="5624" spans="1:1" s="138" customFormat="1" x14ac:dyDescent="0.25">
      <c r="A5624" s="139"/>
    </row>
    <row r="5625" spans="1:1" s="138" customFormat="1" x14ac:dyDescent="0.25">
      <c r="A5625" s="139"/>
    </row>
    <row r="5626" spans="1:1" s="138" customFormat="1" x14ac:dyDescent="0.25">
      <c r="A5626" s="139"/>
    </row>
    <row r="5627" spans="1:1" s="138" customFormat="1" x14ac:dyDescent="0.25">
      <c r="A5627" s="139"/>
    </row>
    <row r="5628" spans="1:1" s="138" customFormat="1" x14ac:dyDescent="0.25">
      <c r="A5628" s="139"/>
    </row>
    <row r="5629" spans="1:1" s="138" customFormat="1" x14ac:dyDescent="0.25">
      <c r="A5629" s="139"/>
    </row>
    <row r="5630" spans="1:1" s="138" customFormat="1" x14ac:dyDescent="0.25">
      <c r="A5630" s="139"/>
    </row>
    <row r="5631" spans="1:1" s="138" customFormat="1" x14ac:dyDescent="0.25">
      <c r="A5631" s="139"/>
    </row>
    <row r="5632" spans="1:1" s="138" customFormat="1" x14ac:dyDescent="0.25">
      <c r="A5632" s="139"/>
    </row>
    <row r="5633" spans="1:1" s="138" customFormat="1" x14ac:dyDescent="0.25">
      <c r="A5633" s="139"/>
    </row>
    <row r="5634" spans="1:1" s="138" customFormat="1" x14ac:dyDescent="0.25">
      <c r="A5634" s="139"/>
    </row>
    <row r="5635" spans="1:1" s="138" customFormat="1" x14ac:dyDescent="0.25">
      <c r="A5635" s="139"/>
    </row>
    <row r="5636" spans="1:1" s="138" customFormat="1" x14ac:dyDescent="0.25">
      <c r="A5636" s="139"/>
    </row>
    <row r="5637" spans="1:1" s="138" customFormat="1" x14ac:dyDescent="0.25">
      <c r="A5637" s="139"/>
    </row>
    <row r="5638" spans="1:1" s="138" customFormat="1" x14ac:dyDescent="0.25">
      <c r="A5638" s="139"/>
    </row>
    <row r="5639" spans="1:1" s="138" customFormat="1" x14ac:dyDescent="0.25">
      <c r="A5639" s="139"/>
    </row>
    <row r="5640" spans="1:1" s="138" customFormat="1" x14ac:dyDescent="0.25">
      <c r="A5640" s="139"/>
    </row>
    <row r="5641" spans="1:1" s="138" customFormat="1" x14ac:dyDescent="0.25">
      <c r="A5641" s="139"/>
    </row>
    <row r="5642" spans="1:1" s="138" customFormat="1" x14ac:dyDescent="0.25">
      <c r="A5642" s="139"/>
    </row>
    <row r="5643" spans="1:1" s="138" customFormat="1" x14ac:dyDescent="0.25">
      <c r="A5643" s="139"/>
    </row>
    <row r="5644" spans="1:1" s="138" customFormat="1" x14ac:dyDescent="0.25">
      <c r="A5644" s="139"/>
    </row>
    <row r="5645" spans="1:1" s="138" customFormat="1" x14ac:dyDescent="0.25">
      <c r="A5645" s="139"/>
    </row>
    <row r="5646" spans="1:1" s="138" customFormat="1" x14ac:dyDescent="0.25">
      <c r="A5646" s="139"/>
    </row>
    <row r="5647" spans="1:1" s="138" customFormat="1" x14ac:dyDescent="0.25">
      <c r="A5647" s="139"/>
    </row>
    <row r="5648" spans="1:1" s="138" customFormat="1" x14ac:dyDescent="0.25">
      <c r="A5648" s="139"/>
    </row>
    <row r="5649" spans="1:1" s="138" customFormat="1" x14ac:dyDescent="0.25">
      <c r="A5649" s="139"/>
    </row>
    <row r="5650" spans="1:1" s="138" customFormat="1" x14ac:dyDescent="0.25">
      <c r="A5650" s="139"/>
    </row>
    <row r="5651" spans="1:1" s="138" customFormat="1" x14ac:dyDescent="0.25">
      <c r="A5651" s="139"/>
    </row>
    <row r="5652" spans="1:1" s="138" customFormat="1" x14ac:dyDescent="0.25">
      <c r="A5652" s="139"/>
    </row>
    <row r="5653" spans="1:1" s="138" customFormat="1" x14ac:dyDescent="0.25">
      <c r="A5653" s="139"/>
    </row>
    <row r="5654" spans="1:1" s="138" customFormat="1" x14ac:dyDescent="0.25">
      <c r="A5654" s="139"/>
    </row>
    <row r="5655" spans="1:1" s="138" customFormat="1" x14ac:dyDescent="0.25">
      <c r="A5655" s="139"/>
    </row>
    <row r="5656" spans="1:1" s="138" customFormat="1" x14ac:dyDescent="0.25">
      <c r="A5656" s="139"/>
    </row>
    <row r="5657" spans="1:1" s="138" customFormat="1" x14ac:dyDescent="0.25">
      <c r="A5657" s="139"/>
    </row>
    <row r="5658" spans="1:1" s="138" customFormat="1" x14ac:dyDescent="0.25">
      <c r="A5658" s="139"/>
    </row>
    <row r="5659" spans="1:1" s="138" customFormat="1" x14ac:dyDescent="0.25">
      <c r="A5659" s="139"/>
    </row>
    <row r="5660" spans="1:1" s="138" customFormat="1" x14ac:dyDescent="0.25">
      <c r="A5660" s="139"/>
    </row>
    <row r="5661" spans="1:1" s="138" customFormat="1" x14ac:dyDescent="0.25">
      <c r="A5661" s="139"/>
    </row>
    <row r="5662" spans="1:1" s="138" customFormat="1" x14ac:dyDescent="0.25">
      <c r="A5662" s="139"/>
    </row>
    <row r="5663" spans="1:1" s="138" customFormat="1" x14ac:dyDescent="0.25">
      <c r="A5663" s="139"/>
    </row>
    <row r="5664" spans="1:1" s="138" customFormat="1" x14ac:dyDescent="0.25">
      <c r="A5664" s="139"/>
    </row>
    <row r="5665" spans="1:1" s="138" customFormat="1" x14ac:dyDescent="0.25">
      <c r="A5665" s="139"/>
    </row>
    <row r="5666" spans="1:1" s="138" customFormat="1" x14ac:dyDescent="0.25">
      <c r="A5666" s="139"/>
    </row>
    <row r="5667" spans="1:1" s="138" customFormat="1" x14ac:dyDescent="0.25">
      <c r="A5667" s="139"/>
    </row>
    <row r="5668" spans="1:1" s="138" customFormat="1" x14ac:dyDescent="0.25">
      <c r="A5668" s="139"/>
    </row>
    <row r="5669" spans="1:1" s="138" customFormat="1" x14ac:dyDescent="0.25">
      <c r="A5669" s="139"/>
    </row>
    <row r="5670" spans="1:1" s="138" customFormat="1" x14ac:dyDescent="0.25">
      <c r="A5670" s="139"/>
    </row>
    <row r="5671" spans="1:1" s="138" customFormat="1" x14ac:dyDescent="0.25">
      <c r="A5671" s="139"/>
    </row>
    <row r="5672" spans="1:1" s="138" customFormat="1" x14ac:dyDescent="0.25">
      <c r="A5672" s="139"/>
    </row>
    <row r="5673" spans="1:1" s="138" customFormat="1" x14ac:dyDescent="0.25">
      <c r="A5673" s="139"/>
    </row>
    <row r="5674" spans="1:1" s="138" customFormat="1" x14ac:dyDescent="0.25">
      <c r="A5674" s="139"/>
    </row>
    <row r="5675" spans="1:1" s="138" customFormat="1" x14ac:dyDescent="0.25">
      <c r="A5675" s="139"/>
    </row>
    <row r="5676" spans="1:1" s="138" customFormat="1" x14ac:dyDescent="0.25">
      <c r="A5676" s="139"/>
    </row>
    <row r="5677" spans="1:1" s="138" customFormat="1" x14ac:dyDescent="0.25">
      <c r="A5677" s="139"/>
    </row>
    <row r="5678" spans="1:1" s="138" customFormat="1" x14ac:dyDescent="0.25">
      <c r="A5678" s="139"/>
    </row>
    <row r="5679" spans="1:1" s="138" customFormat="1" x14ac:dyDescent="0.25">
      <c r="A5679" s="139"/>
    </row>
    <row r="5680" spans="1:1" s="138" customFormat="1" x14ac:dyDescent="0.25">
      <c r="A5680" s="139"/>
    </row>
    <row r="5681" spans="1:1" s="138" customFormat="1" x14ac:dyDescent="0.25">
      <c r="A5681" s="139"/>
    </row>
    <row r="5682" spans="1:1" s="138" customFormat="1" x14ac:dyDescent="0.25">
      <c r="A5682" s="139"/>
    </row>
    <row r="5683" spans="1:1" s="138" customFormat="1" x14ac:dyDescent="0.25">
      <c r="A5683" s="139"/>
    </row>
    <row r="5684" spans="1:1" s="138" customFormat="1" x14ac:dyDescent="0.25">
      <c r="A5684" s="139"/>
    </row>
    <row r="5685" spans="1:1" s="138" customFormat="1" x14ac:dyDescent="0.25">
      <c r="A5685" s="139"/>
    </row>
    <row r="5686" spans="1:1" s="138" customFormat="1" x14ac:dyDescent="0.25">
      <c r="A5686" s="139"/>
    </row>
    <row r="5687" spans="1:1" s="138" customFormat="1" x14ac:dyDescent="0.25">
      <c r="A5687" s="139"/>
    </row>
    <row r="5688" spans="1:1" s="138" customFormat="1" x14ac:dyDescent="0.25">
      <c r="A5688" s="139"/>
    </row>
    <row r="5689" spans="1:1" s="138" customFormat="1" x14ac:dyDescent="0.25">
      <c r="A5689" s="139"/>
    </row>
    <row r="5690" spans="1:1" s="138" customFormat="1" x14ac:dyDescent="0.25">
      <c r="A5690" s="139"/>
    </row>
    <row r="5691" spans="1:1" s="138" customFormat="1" x14ac:dyDescent="0.25">
      <c r="A5691" s="139"/>
    </row>
    <row r="5692" spans="1:1" s="138" customFormat="1" x14ac:dyDescent="0.25">
      <c r="A5692" s="139"/>
    </row>
    <row r="5693" spans="1:1" s="138" customFormat="1" x14ac:dyDescent="0.25">
      <c r="A5693" s="139"/>
    </row>
    <row r="5694" spans="1:1" s="138" customFormat="1" x14ac:dyDescent="0.25">
      <c r="A5694" s="139"/>
    </row>
    <row r="5695" spans="1:1" s="138" customFormat="1" x14ac:dyDescent="0.25">
      <c r="A5695" s="139"/>
    </row>
    <row r="5696" spans="1:1" s="138" customFormat="1" x14ac:dyDescent="0.25">
      <c r="A5696" s="139"/>
    </row>
    <row r="5697" spans="1:1" s="138" customFormat="1" x14ac:dyDescent="0.25">
      <c r="A5697" s="139"/>
    </row>
    <row r="5698" spans="1:1" s="138" customFormat="1" x14ac:dyDescent="0.25">
      <c r="A5698" s="139"/>
    </row>
    <row r="5699" spans="1:1" s="138" customFormat="1" x14ac:dyDescent="0.25">
      <c r="A5699" s="139"/>
    </row>
    <row r="5700" spans="1:1" s="138" customFormat="1" x14ac:dyDescent="0.25">
      <c r="A5700" s="139"/>
    </row>
    <row r="5701" spans="1:1" s="138" customFormat="1" x14ac:dyDescent="0.25">
      <c r="A5701" s="139"/>
    </row>
    <row r="5702" spans="1:1" s="138" customFormat="1" x14ac:dyDescent="0.25">
      <c r="A5702" s="139"/>
    </row>
    <row r="5703" spans="1:1" s="138" customFormat="1" x14ac:dyDescent="0.25">
      <c r="A5703" s="139"/>
    </row>
    <row r="5704" spans="1:1" s="138" customFormat="1" x14ac:dyDescent="0.25">
      <c r="A5704" s="139"/>
    </row>
    <row r="5705" spans="1:1" s="138" customFormat="1" x14ac:dyDescent="0.25">
      <c r="A5705" s="139"/>
    </row>
    <row r="5706" spans="1:1" s="138" customFormat="1" x14ac:dyDescent="0.25">
      <c r="A5706" s="139"/>
    </row>
    <row r="5707" spans="1:1" s="138" customFormat="1" x14ac:dyDescent="0.25">
      <c r="A5707" s="139"/>
    </row>
    <row r="5708" spans="1:1" s="138" customFormat="1" x14ac:dyDescent="0.25">
      <c r="A5708" s="139"/>
    </row>
    <row r="5709" spans="1:1" s="138" customFormat="1" x14ac:dyDescent="0.25">
      <c r="A5709" s="139"/>
    </row>
    <row r="5710" spans="1:1" s="138" customFormat="1" x14ac:dyDescent="0.25">
      <c r="A5710" s="139"/>
    </row>
    <row r="5711" spans="1:1" s="138" customFormat="1" x14ac:dyDescent="0.25">
      <c r="A5711" s="139"/>
    </row>
    <row r="5712" spans="1:1" s="138" customFormat="1" x14ac:dyDescent="0.25">
      <c r="A5712" s="139"/>
    </row>
    <row r="5713" spans="1:1" s="138" customFormat="1" x14ac:dyDescent="0.25">
      <c r="A5713" s="139"/>
    </row>
    <row r="5714" spans="1:1" s="138" customFormat="1" x14ac:dyDescent="0.25">
      <c r="A5714" s="139"/>
    </row>
    <row r="5715" spans="1:1" s="138" customFormat="1" x14ac:dyDescent="0.25">
      <c r="A5715" s="139"/>
    </row>
    <row r="5716" spans="1:1" s="138" customFormat="1" x14ac:dyDescent="0.25">
      <c r="A5716" s="139"/>
    </row>
    <row r="5717" spans="1:1" s="138" customFormat="1" x14ac:dyDescent="0.25">
      <c r="A5717" s="139"/>
    </row>
    <row r="5718" spans="1:1" s="138" customFormat="1" x14ac:dyDescent="0.25">
      <c r="A5718" s="139"/>
    </row>
    <row r="5719" spans="1:1" s="138" customFormat="1" x14ac:dyDescent="0.25">
      <c r="A5719" s="139"/>
    </row>
    <row r="5720" spans="1:1" s="138" customFormat="1" x14ac:dyDescent="0.25">
      <c r="A5720" s="139"/>
    </row>
    <row r="5721" spans="1:1" s="138" customFormat="1" x14ac:dyDescent="0.25">
      <c r="A5721" s="139"/>
    </row>
    <row r="5722" spans="1:1" s="138" customFormat="1" x14ac:dyDescent="0.25">
      <c r="A5722" s="139"/>
    </row>
    <row r="5723" spans="1:1" s="138" customFormat="1" x14ac:dyDescent="0.25">
      <c r="A5723" s="139"/>
    </row>
    <row r="5724" spans="1:1" s="138" customFormat="1" x14ac:dyDescent="0.25">
      <c r="A5724" s="139"/>
    </row>
    <row r="5725" spans="1:1" s="138" customFormat="1" x14ac:dyDescent="0.25">
      <c r="A5725" s="139"/>
    </row>
    <row r="5726" spans="1:1" s="138" customFormat="1" x14ac:dyDescent="0.25">
      <c r="A5726" s="139"/>
    </row>
    <row r="5727" spans="1:1" s="138" customFormat="1" x14ac:dyDescent="0.25">
      <c r="A5727" s="139"/>
    </row>
    <row r="5728" spans="1:1" s="138" customFormat="1" x14ac:dyDescent="0.25">
      <c r="A5728" s="139"/>
    </row>
    <row r="5729" spans="1:1" s="138" customFormat="1" x14ac:dyDescent="0.25">
      <c r="A5729" s="139"/>
    </row>
    <row r="5730" spans="1:1" s="138" customFormat="1" x14ac:dyDescent="0.25">
      <c r="A5730" s="139"/>
    </row>
    <row r="5731" spans="1:1" s="138" customFormat="1" x14ac:dyDescent="0.25">
      <c r="A5731" s="139"/>
    </row>
    <row r="5732" spans="1:1" s="138" customFormat="1" x14ac:dyDescent="0.25">
      <c r="A5732" s="139"/>
    </row>
    <row r="5733" spans="1:1" s="138" customFormat="1" x14ac:dyDescent="0.25">
      <c r="A5733" s="139"/>
    </row>
    <row r="5734" spans="1:1" s="138" customFormat="1" x14ac:dyDescent="0.25">
      <c r="A5734" s="139"/>
    </row>
    <row r="5735" spans="1:1" s="138" customFormat="1" x14ac:dyDescent="0.25">
      <c r="A5735" s="139"/>
    </row>
    <row r="5736" spans="1:1" s="138" customFormat="1" x14ac:dyDescent="0.25">
      <c r="A5736" s="139"/>
    </row>
    <row r="5737" spans="1:1" s="138" customFormat="1" x14ac:dyDescent="0.25">
      <c r="A5737" s="139"/>
    </row>
    <row r="5738" spans="1:1" s="138" customFormat="1" x14ac:dyDescent="0.25">
      <c r="A5738" s="139"/>
    </row>
    <row r="5739" spans="1:1" s="138" customFormat="1" x14ac:dyDescent="0.25">
      <c r="A5739" s="139"/>
    </row>
    <row r="5740" spans="1:1" s="138" customFormat="1" x14ac:dyDescent="0.25">
      <c r="A5740" s="139"/>
    </row>
    <row r="5741" spans="1:1" s="138" customFormat="1" x14ac:dyDescent="0.25">
      <c r="A5741" s="139"/>
    </row>
    <row r="5742" spans="1:1" s="138" customFormat="1" x14ac:dyDescent="0.25">
      <c r="A5742" s="139"/>
    </row>
    <row r="5743" spans="1:1" s="138" customFormat="1" x14ac:dyDescent="0.25">
      <c r="A5743" s="139"/>
    </row>
    <row r="5744" spans="1:1" s="138" customFormat="1" x14ac:dyDescent="0.25">
      <c r="A5744" s="139"/>
    </row>
    <row r="5745" spans="1:1" s="138" customFormat="1" x14ac:dyDescent="0.25">
      <c r="A5745" s="139"/>
    </row>
    <row r="5746" spans="1:1" s="138" customFormat="1" x14ac:dyDescent="0.25">
      <c r="A5746" s="139"/>
    </row>
    <row r="5747" spans="1:1" s="138" customFormat="1" x14ac:dyDescent="0.25">
      <c r="A5747" s="139"/>
    </row>
    <row r="5748" spans="1:1" s="138" customFormat="1" x14ac:dyDescent="0.25">
      <c r="A5748" s="139"/>
    </row>
    <row r="5749" spans="1:1" s="138" customFormat="1" x14ac:dyDescent="0.25">
      <c r="A5749" s="139"/>
    </row>
    <row r="5750" spans="1:1" s="138" customFormat="1" x14ac:dyDescent="0.25">
      <c r="A5750" s="139"/>
    </row>
    <row r="5751" spans="1:1" s="138" customFormat="1" x14ac:dyDescent="0.25">
      <c r="A5751" s="139"/>
    </row>
    <row r="5752" spans="1:1" s="138" customFormat="1" x14ac:dyDescent="0.25">
      <c r="A5752" s="139"/>
    </row>
    <row r="5753" spans="1:1" s="138" customFormat="1" x14ac:dyDescent="0.25">
      <c r="A5753" s="139"/>
    </row>
    <row r="5754" spans="1:1" s="138" customFormat="1" x14ac:dyDescent="0.25">
      <c r="A5754" s="139"/>
    </row>
    <row r="5755" spans="1:1" s="138" customFormat="1" x14ac:dyDescent="0.25">
      <c r="A5755" s="139"/>
    </row>
    <row r="5756" spans="1:1" s="138" customFormat="1" x14ac:dyDescent="0.25">
      <c r="A5756" s="139"/>
    </row>
    <row r="5757" spans="1:1" s="138" customFormat="1" x14ac:dyDescent="0.25">
      <c r="A5757" s="139"/>
    </row>
    <row r="5758" spans="1:1" s="138" customFormat="1" x14ac:dyDescent="0.25">
      <c r="A5758" s="139"/>
    </row>
    <row r="5759" spans="1:1" s="138" customFormat="1" x14ac:dyDescent="0.25">
      <c r="A5759" s="139"/>
    </row>
    <row r="5760" spans="1:1" s="138" customFormat="1" x14ac:dyDescent="0.25">
      <c r="A5760" s="139"/>
    </row>
    <row r="5761" spans="1:1" s="138" customFormat="1" x14ac:dyDescent="0.25">
      <c r="A5761" s="139"/>
    </row>
    <row r="5762" spans="1:1" s="138" customFormat="1" x14ac:dyDescent="0.25">
      <c r="A5762" s="139"/>
    </row>
    <row r="5763" spans="1:1" s="138" customFormat="1" x14ac:dyDescent="0.25">
      <c r="A5763" s="139"/>
    </row>
    <row r="5764" spans="1:1" s="138" customFormat="1" x14ac:dyDescent="0.25">
      <c r="A5764" s="139"/>
    </row>
    <row r="5765" spans="1:1" s="138" customFormat="1" x14ac:dyDescent="0.25">
      <c r="A5765" s="139"/>
    </row>
    <row r="5766" spans="1:1" s="138" customFormat="1" x14ac:dyDescent="0.25">
      <c r="A5766" s="139"/>
    </row>
    <row r="5767" spans="1:1" s="138" customFormat="1" x14ac:dyDescent="0.25">
      <c r="A5767" s="139"/>
    </row>
    <row r="5768" spans="1:1" s="138" customFormat="1" x14ac:dyDescent="0.25">
      <c r="A5768" s="139"/>
    </row>
    <row r="5769" spans="1:1" s="138" customFormat="1" x14ac:dyDescent="0.25">
      <c r="A5769" s="139"/>
    </row>
    <row r="5770" spans="1:1" s="138" customFormat="1" x14ac:dyDescent="0.25">
      <c r="A5770" s="139"/>
    </row>
    <row r="5771" spans="1:1" s="138" customFormat="1" x14ac:dyDescent="0.25">
      <c r="A5771" s="139"/>
    </row>
    <row r="5772" spans="1:1" s="138" customFormat="1" x14ac:dyDescent="0.25">
      <c r="A5772" s="139"/>
    </row>
    <row r="5773" spans="1:1" s="138" customFormat="1" x14ac:dyDescent="0.25">
      <c r="A5773" s="139"/>
    </row>
    <row r="5774" spans="1:1" s="138" customFormat="1" x14ac:dyDescent="0.25">
      <c r="A5774" s="139"/>
    </row>
    <row r="5775" spans="1:1" s="138" customFormat="1" x14ac:dyDescent="0.25">
      <c r="A5775" s="139"/>
    </row>
    <row r="5776" spans="1:1" s="138" customFormat="1" x14ac:dyDescent="0.25">
      <c r="A5776" s="139"/>
    </row>
    <row r="5777" spans="1:1" s="138" customFormat="1" x14ac:dyDescent="0.25">
      <c r="A5777" s="139"/>
    </row>
    <row r="5778" spans="1:1" s="138" customFormat="1" x14ac:dyDescent="0.25">
      <c r="A5778" s="139"/>
    </row>
    <row r="5779" spans="1:1" s="138" customFormat="1" x14ac:dyDescent="0.25">
      <c r="A5779" s="139"/>
    </row>
    <row r="5780" spans="1:1" s="138" customFormat="1" x14ac:dyDescent="0.25">
      <c r="A5780" s="139"/>
    </row>
    <row r="5781" spans="1:1" s="138" customFormat="1" x14ac:dyDescent="0.25">
      <c r="A5781" s="139"/>
    </row>
    <row r="5782" spans="1:1" s="138" customFormat="1" x14ac:dyDescent="0.25">
      <c r="A5782" s="139"/>
    </row>
    <row r="5783" spans="1:1" s="138" customFormat="1" x14ac:dyDescent="0.25">
      <c r="A5783" s="139"/>
    </row>
    <row r="5784" spans="1:1" s="138" customFormat="1" x14ac:dyDescent="0.25">
      <c r="A5784" s="139"/>
    </row>
    <row r="5785" spans="1:1" s="138" customFormat="1" x14ac:dyDescent="0.25">
      <c r="A5785" s="139"/>
    </row>
    <row r="5786" spans="1:1" s="138" customFormat="1" x14ac:dyDescent="0.25">
      <c r="A5786" s="139"/>
    </row>
    <row r="5787" spans="1:1" s="138" customFormat="1" x14ac:dyDescent="0.25">
      <c r="A5787" s="139"/>
    </row>
    <row r="5788" spans="1:1" s="138" customFormat="1" x14ac:dyDescent="0.25">
      <c r="A5788" s="139"/>
    </row>
    <row r="5789" spans="1:1" s="138" customFormat="1" x14ac:dyDescent="0.25">
      <c r="A5789" s="139"/>
    </row>
    <row r="5790" spans="1:1" s="138" customFormat="1" x14ac:dyDescent="0.25">
      <c r="A5790" s="139"/>
    </row>
    <row r="5791" spans="1:1" s="138" customFormat="1" x14ac:dyDescent="0.25">
      <c r="A5791" s="139"/>
    </row>
    <row r="5792" spans="1:1" s="138" customFormat="1" x14ac:dyDescent="0.25">
      <c r="A5792" s="139"/>
    </row>
    <row r="5793" spans="1:1" s="138" customFormat="1" x14ac:dyDescent="0.25">
      <c r="A5793" s="139"/>
    </row>
    <row r="5794" spans="1:1" s="138" customFormat="1" x14ac:dyDescent="0.25">
      <c r="A5794" s="139"/>
    </row>
    <row r="5795" spans="1:1" s="138" customFormat="1" x14ac:dyDescent="0.25">
      <c r="A5795" s="139"/>
    </row>
    <row r="5796" spans="1:1" s="138" customFormat="1" x14ac:dyDescent="0.25">
      <c r="A5796" s="139"/>
    </row>
    <row r="5797" spans="1:1" s="138" customFormat="1" x14ac:dyDescent="0.25">
      <c r="A5797" s="139"/>
    </row>
    <row r="5798" spans="1:1" s="138" customFormat="1" x14ac:dyDescent="0.25">
      <c r="A5798" s="139"/>
    </row>
    <row r="5799" spans="1:1" s="138" customFormat="1" x14ac:dyDescent="0.25">
      <c r="A5799" s="139"/>
    </row>
    <row r="5800" spans="1:1" s="138" customFormat="1" x14ac:dyDescent="0.25">
      <c r="A5800" s="139"/>
    </row>
    <row r="5801" spans="1:1" s="138" customFormat="1" x14ac:dyDescent="0.25">
      <c r="A5801" s="139"/>
    </row>
    <row r="5802" spans="1:1" s="138" customFormat="1" x14ac:dyDescent="0.25">
      <c r="A5802" s="139"/>
    </row>
    <row r="5803" spans="1:1" s="138" customFormat="1" x14ac:dyDescent="0.25">
      <c r="A5803" s="139"/>
    </row>
    <row r="5804" spans="1:1" s="138" customFormat="1" x14ac:dyDescent="0.25">
      <c r="A5804" s="139"/>
    </row>
    <row r="5805" spans="1:1" s="138" customFormat="1" x14ac:dyDescent="0.25">
      <c r="A5805" s="139"/>
    </row>
    <row r="5806" spans="1:1" s="138" customFormat="1" x14ac:dyDescent="0.25">
      <c r="A5806" s="139"/>
    </row>
    <row r="5807" spans="1:1" s="138" customFormat="1" x14ac:dyDescent="0.25">
      <c r="A5807" s="139"/>
    </row>
    <row r="5808" spans="1:1" s="138" customFormat="1" x14ac:dyDescent="0.25">
      <c r="A5808" s="139"/>
    </row>
    <row r="5809" spans="1:1" s="138" customFormat="1" x14ac:dyDescent="0.25">
      <c r="A5809" s="139"/>
    </row>
    <row r="5810" spans="1:1" s="138" customFormat="1" x14ac:dyDescent="0.25">
      <c r="A5810" s="139"/>
    </row>
    <row r="5811" spans="1:1" s="138" customFormat="1" x14ac:dyDescent="0.25">
      <c r="A5811" s="139"/>
    </row>
    <row r="5812" spans="1:1" s="138" customFormat="1" x14ac:dyDescent="0.25">
      <c r="A5812" s="139"/>
    </row>
    <row r="5813" spans="1:1" s="138" customFormat="1" x14ac:dyDescent="0.25">
      <c r="A5813" s="139"/>
    </row>
    <row r="5814" spans="1:1" s="138" customFormat="1" x14ac:dyDescent="0.25">
      <c r="A5814" s="139"/>
    </row>
    <row r="5815" spans="1:1" s="138" customFormat="1" x14ac:dyDescent="0.25">
      <c r="A5815" s="139"/>
    </row>
    <row r="5816" spans="1:1" s="138" customFormat="1" x14ac:dyDescent="0.25">
      <c r="A5816" s="139"/>
    </row>
    <row r="5817" spans="1:1" s="138" customFormat="1" x14ac:dyDescent="0.25">
      <c r="A5817" s="139"/>
    </row>
    <row r="5818" spans="1:1" s="138" customFormat="1" x14ac:dyDescent="0.25">
      <c r="A5818" s="139"/>
    </row>
    <row r="5819" spans="1:1" s="138" customFormat="1" x14ac:dyDescent="0.25">
      <c r="A5819" s="139"/>
    </row>
    <row r="5820" spans="1:1" s="138" customFormat="1" x14ac:dyDescent="0.25">
      <c r="A5820" s="139"/>
    </row>
    <row r="5821" spans="1:1" s="138" customFormat="1" x14ac:dyDescent="0.25">
      <c r="A5821" s="139"/>
    </row>
    <row r="5822" spans="1:1" s="138" customFormat="1" x14ac:dyDescent="0.25">
      <c r="A5822" s="139"/>
    </row>
    <row r="5823" spans="1:1" s="138" customFormat="1" x14ac:dyDescent="0.25">
      <c r="A5823" s="139"/>
    </row>
    <row r="5824" spans="1:1" s="138" customFormat="1" x14ac:dyDescent="0.25">
      <c r="A5824" s="139"/>
    </row>
    <row r="5825" spans="1:1" s="138" customFormat="1" x14ac:dyDescent="0.25">
      <c r="A5825" s="139"/>
    </row>
    <row r="5826" spans="1:1" s="138" customFormat="1" x14ac:dyDescent="0.25">
      <c r="A5826" s="139"/>
    </row>
    <row r="5827" spans="1:1" s="138" customFormat="1" x14ac:dyDescent="0.25">
      <c r="A5827" s="139"/>
    </row>
    <row r="5828" spans="1:1" s="138" customFormat="1" x14ac:dyDescent="0.25">
      <c r="A5828" s="139"/>
    </row>
    <row r="5829" spans="1:1" s="138" customFormat="1" x14ac:dyDescent="0.25">
      <c r="A5829" s="139"/>
    </row>
    <row r="5830" spans="1:1" s="138" customFormat="1" x14ac:dyDescent="0.25">
      <c r="A5830" s="139"/>
    </row>
    <row r="5831" spans="1:1" s="138" customFormat="1" x14ac:dyDescent="0.25">
      <c r="A5831" s="139"/>
    </row>
    <row r="5832" spans="1:1" s="138" customFormat="1" x14ac:dyDescent="0.25">
      <c r="A5832" s="139"/>
    </row>
    <row r="5833" spans="1:1" s="138" customFormat="1" x14ac:dyDescent="0.25">
      <c r="A5833" s="139"/>
    </row>
    <row r="5834" spans="1:1" s="138" customFormat="1" x14ac:dyDescent="0.25">
      <c r="A5834" s="139"/>
    </row>
    <row r="5835" spans="1:1" s="138" customFormat="1" x14ac:dyDescent="0.25">
      <c r="A5835" s="139"/>
    </row>
    <row r="5836" spans="1:1" s="138" customFormat="1" x14ac:dyDescent="0.25">
      <c r="A5836" s="139"/>
    </row>
    <row r="5837" spans="1:1" s="138" customFormat="1" x14ac:dyDescent="0.25">
      <c r="A5837" s="139"/>
    </row>
    <row r="5838" spans="1:1" s="138" customFormat="1" x14ac:dyDescent="0.25">
      <c r="A5838" s="139"/>
    </row>
    <row r="5839" spans="1:1" s="138" customFormat="1" x14ac:dyDescent="0.25">
      <c r="A5839" s="139"/>
    </row>
    <row r="5840" spans="1:1" s="138" customFormat="1" x14ac:dyDescent="0.25">
      <c r="A5840" s="139"/>
    </row>
    <row r="5841" spans="1:1" s="138" customFormat="1" x14ac:dyDescent="0.25">
      <c r="A5841" s="139"/>
    </row>
    <row r="5842" spans="1:1" s="138" customFormat="1" x14ac:dyDescent="0.25">
      <c r="A5842" s="139"/>
    </row>
    <row r="5843" spans="1:1" s="138" customFormat="1" x14ac:dyDescent="0.25">
      <c r="A5843" s="139"/>
    </row>
    <row r="5844" spans="1:1" s="138" customFormat="1" x14ac:dyDescent="0.25">
      <c r="A5844" s="139"/>
    </row>
    <row r="5845" spans="1:1" s="138" customFormat="1" x14ac:dyDescent="0.25">
      <c r="A5845" s="139"/>
    </row>
    <row r="5846" spans="1:1" s="138" customFormat="1" x14ac:dyDescent="0.25">
      <c r="A5846" s="139"/>
    </row>
    <row r="5847" spans="1:1" s="138" customFormat="1" x14ac:dyDescent="0.25">
      <c r="A5847" s="139"/>
    </row>
    <row r="5848" spans="1:1" s="138" customFormat="1" x14ac:dyDescent="0.25">
      <c r="A5848" s="139"/>
    </row>
    <row r="5849" spans="1:1" s="138" customFormat="1" x14ac:dyDescent="0.25">
      <c r="A5849" s="139"/>
    </row>
    <row r="5850" spans="1:1" s="138" customFormat="1" x14ac:dyDescent="0.25">
      <c r="A5850" s="139"/>
    </row>
    <row r="5851" spans="1:1" s="138" customFormat="1" x14ac:dyDescent="0.25">
      <c r="A5851" s="139"/>
    </row>
    <row r="5852" spans="1:1" s="138" customFormat="1" x14ac:dyDescent="0.25">
      <c r="A5852" s="139"/>
    </row>
    <row r="5853" spans="1:1" s="138" customFormat="1" x14ac:dyDescent="0.25">
      <c r="A5853" s="139"/>
    </row>
    <row r="5854" spans="1:1" s="138" customFormat="1" x14ac:dyDescent="0.25">
      <c r="A5854" s="139"/>
    </row>
    <row r="5855" spans="1:1" s="138" customFormat="1" x14ac:dyDescent="0.25">
      <c r="A5855" s="139"/>
    </row>
    <row r="5856" spans="1:1" s="138" customFormat="1" x14ac:dyDescent="0.25">
      <c r="A5856" s="139"/>
    </row>
    <row r="5857" spans="1:1" s="138" customFormat="1" x14ac:dyDescent="0.25">
      <c r="A5857" s="139"/>
    </row>
    <row r="5858" spans="1:1" s="138" customFormat="1" x14ac:dyDescent="0.25">
      <c r="A5858" s="139"/>
    </row>
    <row r="5859" spans="1:1" s="138" customFormat="1" x14ac:dyDescent="0.25">
      <c r="A5859" s="139"/>
    </row>
    <row r="5860" spans="1:1" s="138" customFormat="1" x14ac:dyDescent="0.25">
      <c r="A5860" s="139"/>
    </row>
    <row r="5861" spans="1:1" s="138" customFormat="1" x14ac:dyDescent="0.25">
      <c r="A5861" s="139"/>
    </row>
    <row r="5862" spans="1:1" s="138" customFormat="1" x14ac:dyDescent="0.25">
      <c r="A5862" s="139"/>
    </row>
    <row r="5863" spans="1:1" s="138" customFormat="1" x14ac:dyDescent="0.25">
      <c r="A5863" s="139"/>
    </row>
    <row r="5864" spans="1:1" s="138" customFormat="1" x14ac:dyDescent="0.25">
      <c r="A5864" s="139"/>
    </row>
    <row r="5865" spans="1:1" s="138" customFormat="1" x14ac:dyDescent="0.25">
      <c r="A5865" s="139"/>
    </row>
    <row r="5866" spans="1:1" s="138" customFormat="1" x14ac:dyDescent="0.25">
      <c r="A5866" s="139"/>
    </row>
    <row r="5867" spans="1:1" s="138" customFormat="1" x14ac:dyDescent="0.25">
      <c r="A5867" s="139"/>
    </row>
    <row r="5868" spans="1:1" s="138" customFormat="1" x14ac:dyDescent="0.25">
      <c r="A5868" s="139"/>
    </row>
    <row r="5869" spans="1:1" s="138" customFormat="1" x14ac:dyDescent="0.25">
      <c r="A5869" s="139"/>
    </row>
    <row r="5870" spans="1:1" s="138" customFormat="1" x14ac:dyDescent="0.25">
      <c r="A5870" s="139"/>
    </row>
    <row r="5871" spans="1:1" s="138" customFormat="1" x14ac:dyDescent="0.25">
      <c r="A5871" s="139"/>
    </row>
    <row r="5872" spans="1:1" s="138" customFormat="1" x14ac:dyDescent="0.25">
      <c r="A5872" s="139"/>
    </row>
    <row r="5873" spans="1:1" s="138" customFormat="1" x14ac:dyDescent="0.25">
      <c r="A5873" s="139"/>
    </row>
    <row r="5874" spans="1:1" s="138" customFormat="1" x14ac:dyDescent="0.25">
      <c r="A5874" s="139"/>
    </row>
    <row r="5875" spans="1:1" s="138" customFormat="1" x14ac:dyDescent="0.25">
      <c r="A5875" s="139"/>
    </row>
    <row r="5876" spans="1:1" s="138" customFormat="1" x14ac:dyDescent="0.25">
      <c r="A5876" s="139"/>
    </row>
    <row r="5877" spans="1:1" s="138" customFormat="1" x14ac:dyDescent="0.25">
      <c r="A5877" s="139"/>
    </row>
    <row r="5878" spans="1:1" s="138" customFormat="1" x14ac:dyDescent="0.25">
      <c r="A5878" s="139"/>
    </row>
    <row r="5879" spans="1:1" s="138" customFormat="1" x14ac:dyDescent="0.25">
      <c r="A5879" s="139"/>
    </row>
    <row r="5880" spans="1:1" s="138" customFormat="1" x14ac:dyDescent="0.25">
      <c r="A5880" s="139"/>
    </row>
    <row r="5881" spans="1:1" s="138" customFormat="1" x14ac:dyDescent="0.25">
      <c r="A5881" s="139"/>
    </row>
    <row r="5882" spans="1:1" s="138" customFormat="1" x14ac:dyDescent="0.25">
      <c r="A5882" s="139"/>
    </row>
    <row r="5883" spans="1:1" s="138" customFormat="1" x14ac:dyDescent="0.25">
      <c r="A5883" s="139"/>
    </row>
    <row r="5884" spans="1:1" s="138" customFormat="1" x14ac:dyDescent="0.25">
      <c r="A5884" s="139"/>
    </row>
    <row r="5885" spans="1:1" s="138" customFormat="1" x14ac:dyDescent="0.25">
      <c r="A5885" s="139"/>
    </row>
    <row r="5886" spans="1:1" s="138" customFormat="1" x14ac:dyDescent="0.25">
      <c r="A5886" s="139"/>
    </row>
    <row r="5887" spans="1:1" s="138" customFormat="1" x14ac:dyDescent="0.25">
      <c r="A5887" s="139"/>
    </row>
    <row r="5888" spans="1:1" s="138" customFormat="1" x14ac:dyDescent="0.25">
      <c r="A5888" s="139"/>
    </row>
    <row r="5889" spans="1:1" s="138" customFormat="1" x14ac:dyDescent="0.25">
      <c r="A5889" s="139"/>
    </row>
    <row r="5890" spans="1:1" s="138" customFormat="1" x14ac:dyDescent="0.25">
      <c r="A5890" s="139"/>
    </row>
    <row r="5891" spans="1:1" s="138" customFormat="1" x14ac:dyDescent="0.25">
      <c r="A5891" s="139"/>
    </row>
    <row r="5892" spans="1:1" s="138" customFormat="1" x14ac:dyDescent="0.25">
      <c r="A5892" s="139"/>
    </row>
    <row r="5893" spans="1:1" s="138" customFormat="1" x14ac:dyDescent="0.25">
      <c r="A5893" s="139"/>
    </row>
    <row r="5894" spans="1:1" s="138" customFormat="1" x14ac:dyDescent="0.25">
      <c r="A5894" s="139"/>
    </row>
    <row r="5895" spans="1:1" s="138" customFormat="1" x14ac:dyDescent="0.25">
      <c r="A5895" s="139"/>
    </row>
    <row r="5896" spans="1:1" s="138" customFormat="1" x14ac:dyDescent="0.25">
      <c r="A5896" s="139"/>
    </row>
    <row r="5897" spans="1:1" s="138" customFormat="1" x14ac:dyDescent="0.25">
      <c r="A5897" s="139"/>
    </row>
    <row r="5898" spans="1:1" s="138" customFormat="1" x14ac:dyDescent="0.25">
      <c r="A5898" s="139"/>
    </row>
    <row r="5899" spans="1:1" s="138" customFormat="1" x14ac:dyDescent="0.25">
      <c r="A5899" s="139"/>
    </row>
    <row r="5900" spans="1:1" s="138" customFormat="1" x14ac:dyDescent="0.25">
      <c r="A5900" s="139"/>
    </row>
    <row r="5901" spans="1:1" s="138" customFormat="1" x14ac:dyDescent="0.25">
      <c r="A5901" s="139"/>
    </row>
    <row r="5902" spans="1:1" s="138" customFormat="1" x14ac:dyDescent="0.25">
      <c r="A5902" s="139"/>
    </row>
    <row r="5903" spans="1:1" s="138" customFormat="1" x14ac:dyDescent="0.25">
      <c r="A5903" s="139"/>
    </row>
    <row r="5904" spans="1:1" s="138" customFormat="1" x14ac:dyDescent="0.25">
      <c r="A5904" s="139"/>
    </row>
    <row r="5905" spans="1:1" s="138" customFormat="1" x14ac:dyDescent="0.25">
      <c r="A5905" s="139"/>
    </row>
    <row r="5906" spans="1:1" s="138" customFormat="1" x14ac:dyDescent="0.25">
      <c r="A5906" s="139"/>
    </row>
    <row r="5907" spans="1:1" s="138" customFormat="1" x14ac:dyDescent="0.25">
      <c r="A5907" s="139"/>
    </row>
    <row r="5908" spans="1:1" s="138" customFormat="1" x14ac:dyDescent="0.25">
      <c r="A5908" s="139"/>
    </row>
    <row r="5909" spans="1:1" s="138" customFormat="1" x14ac:dyDescent="0.25">
      <c r="A5909" s="139"/>
    </row>
    <row r="5910" spans="1:1" s="138" customFormat="1" x14ac:dyDescent="0.25">
      <c r="A5910" s="139"/>
    </row>
    <row r="5911" spans="1:1" s="138" customFormat="1" x14ac:dyDescent="0.25">
      <c r="A5911" s="139"/>
    </row>
    <row r="5912" spans="1:1" s="138" customFormat="1" x14ac:dyDescent="0.25">
      <c r="A5912" s="139"/>
    </row>
    <row r="5913" spans="1:1" s="138" customFormat="1" x14ac:dyDescent="0.25">
      <c r="A5913" s="139"/>
    </row>
    <row r="5914" spans="1:1" s="138" customFormat="1" x14ac:dyDescent="0.25">
      <c r="A5914" s="139"/>
    </row>
    <row r="5915" spans="1:1" s="138" customFormat="1" x14ac:dyDescent="0.25">
      <c r="A5915" s="139"/>
    </row>
    <row r="5916" spans="1:1" s="138" customFormat="1" x14ac:dyDescent="0.25">
      <c r="A5916" s="139"/>
    </row>
    <row r="5917" spans="1:1" s="138" customFormat="1" x14ac:dyDescent="0.25">
      <c r="A5917" s="139"/>
    </row>
    <row r="5918" spans="1:1" s="138" customFormat="1" x14ac:dyDescent="0.25">
      <c r="A5918" s="139"/>
    </row>
    <row r="5919" spans="1:1" s="138" customFormat="1" x14ac:dyDescent="0.25">
      <c r="A5919" s="139"/>
    </row>
    <row r="5920" spans="1:1" s="138" customFormat="1" x14ac:dyDescent="0.25">
      <c r="A5920" s="139"/>
    </row>
    <row r="5921" spans="1:1" s="138" customFormat="1" x14ac:dyDescent="0.25">
      <c r="A5921" s="139"/>
    </row>
    <row r="5922" spans="1:1" s="138" customFormat="1" x14ac:dyDescent="0.25">
      <c r="A5922" s="139"/>
    </row>
    <row r="5923" spans="1:1" s="138" customFormat="1" x14ac:dyDescent="0.25">
      <c r="A5923" s="139"/>
    </row>
    <row r="5924" spans="1:1" s="138" customFormat="1" x14ac:dyDescent="0.25">
      <c r="A5924" s="139"/>
    </row>
    <row r="5925" spans="1:1" s="138" customFormat="1" x14ac:dyDescent="0.25">
      <c r="A5925" s="139"/>
    </row>
    <row r="5926" spans="1:1" s="138" customFormat="1" x14ac:dyDescent="0.25">
      <c r="A5926" s="139"/>
    </row>
    <row r="5927" spans="1:1" s="138" customFormat="1" x14ac:dyDescent="0.25">
      <c r="A5927" s="139"/>
    </row>
    <row r="5928" spans="1:1" s="138" customFormat="1" x14ac:dyDescent="0.25">
      <c r="A5928" s="139"/>
    </row>
    <row r="5929" spans="1:1" s="138" customFormat="1" x14ac:dyDescent="0.25">
      <c r="A5929" s="139"/>
    </row>
    <row r="5930" spans="1:1" s="138" customFormat="1" x14ac:dyDescent="0.25">
      <c r="A5930" s="139"/>
    </row>
    <row r="5931" spans="1:1" s="138" customFormat="1" x14ac:dyDescent="0.25">
      <c r="A5931" s="139"/>
    </row>
    <row r="5932" spans="1:1" s="138" customFormat="1" x14ac:dyDescent="0.25">
      <c r="A5932" s="139"/>
    </row>
    <row r="5933" spans="1:1" s="138" customFormat="1" x14ac:dyDescent="0.25">
      <c r="A5933" s="139"/>
    </row>
    <row r="5934" spans="1:1" s="138" customFormat="1" x14ac:dyDescent="0.25">
      <c r="A5934" s="139"/>
    </row>
    <row r="5935" spans="1:1" s="138" customFormat="1" x14ac:dyDescent="0.25">
      <c r="A5935" s="139"/>
    </row>
    <row r="5936" spans="1:1" s="138" customFormat="1" x14ac:dyDescent="0.25">
      <c r="A5936" s="139"/>
    </row>
    <row r="5937" spans="1:1" s="138" customFormat="1" x14ac:dyDescent="0.25">
      <c r="A5937" s="139"/>
    </row>
    <row r="5938" spans="1:1" s="138" customFormat="1" x14ac:dyDescent="0.25">
      <c r="A5938" s="139"/>
    </row>
    <row r="5939" spans="1:1" s="138" customFormat="1" x14ac:dyDescent="0.25">
      <c r="A5939" s="139"/>
    </row>
    <row r="5940" spans="1:1" s="138" customFormat="1" x14ac:dyDescent="0.25">
      <c r="A5940" s="139"/>
    </row>
    <row r="5941" spans="1:1" s="138" customFormat="1" x14ac:dyDescent="0.25">
      <c r="A5941" s="139"/>
    </row>
    <row r="5942" spans="1:1" s="138" customFormat="1" x14ac:dyDescent="0.25">
      <c r="A5942" s="139"/>
    </row>
    <row r="5943" spans="1:1" s="138" customFormat="1" x14ac:dyDescent="0.25">
      <c r="A5943" s="139"/>
    </row>
    <row r="5944" spans="1:1" s="138" customFormat="1" x14ac:dyDescent="0.25">
      <c r="A5944" s="139"/>
    </row>
    <row r="5945" spans="1:1" s="138" customFormat="1" x14ac:dyDescent="0.25">
      <c r="A5945" s="139"/>
    </row>
    <row r="5946" spans="1:1" s="138" customFormat="1" x14ac:dyDescent="0.25">
      <c r="A5946" s="139"/>
    </row>
    <row r="5947" spans="1:1" s="138" customFormat="1" x14ac:dyDescent="0.25">
      <c r="A5947" s="139"/>
    </row>
    <row r="5948" spans="1:1" s="138" customFormat="1" x14ac:dyDescent="0.25">
      <c r="A5948" s="139"/>
    </row>
    <row r="5949" spans="1:1" s="138" customFormat="1" x14ac:dyDescent="0.25">
      <c r="A5949" s="139"/>
    </row>
    <row r="5950" spans="1:1" s="138" customFormat="1" x14ac:dyDescent="0.25">
      <c r="A5950" s="139"/>
    </row>
    <row r="5951" spans="1:1" s="138" customFormat="1" x14ac:dyDescent="0.25">
      <c r="A5951" s="139"/>
    </row>
    <row r="5952" spans="1:1" s="138" customFormat="1" x14ac:dyDescent="0.25">
      <c r="A5952" s="139"/>
    </row>
    <row r="5953" spans="1:1" s="138" customFormat="1" x14ac:dyDescent="0.25">
      <c r="A5953" s="139"/>
    </row>
    <row r="5954" spans="1:1" s="138" customFormat="1" x14ac:dyDescent="0.25">
      <c r="A5954" s="139"/>
    </row>
    <row r="5955" spans="1:1" s="138" customFormat="1" x14ac:dyDescent="0.25">
      <c r="A5955" s="139"/>
    </row>
    <row r="5956" spans="1:1" s="138" customFormat="1" x14ac:dyDescent="0.25">
      <c r="A5956" s="139"/>
    </row>
    <row r="5957" spans="1:1" s="138" customFormat="1" x14ac:dyDescent="0.25">
      <c r="A5957" s="139"/>
    </row>
    <row r="5958" spans="1:1" s="138" customFormat="1" x14ac:dyDescent="0.25">
      <c r="A5958" s="139"/>
    </row>
    <row r="5959" spans="1:1" s="138" customFormat="1" x14ac:dyDescent="0.25">
      <c r="A5959" s="139"/>
    </row>
    <row r="5960" spans="1:1" s="138" customFormat="1" x14ac:dyDescent="0.25">
      <c r="A5960" s="139"/>
    </row>
    <row r="5961" spans="1:1" s="138" customFormat="1" x14ac:dyDescent="0.25">
      <c r="A5961" s="139"/>
    </row>
    <row r="5962" spans="1:1" s="138" customFormat="1" x14ac:dyDescent="0.25">
      <c r="A5962" s="139"/>
    </row>
    <row r="5963" spans="1:1" s="138" customFormat="1" x14ac:dyDescent="0.25">
      <c r="A5963" s="139"/>
    </row>
    <row r="5964" spans="1:1" s="138" customFormat="1" x14ac:dyDescent="0.25">
      <c r="A5964" s="139"/>
    </row>
    <row r="5965" spans="1:1" s="138" customFormat="1" x14ac:dyDescent="0.25">
      <c r="A5965" s="139"/>
    </row>
    <row r="5966" spans="1:1" s="138" customFormat="1" x14ac:dyDescent="0.25">
      <c r="A5966" s="139"/>
    </row>
    <row r="5967" spans="1:1" s="138" customFormat="1" x14ac:dyDescent="0.25">
      <c r="A5967" s="139"/>
    </row>
    <row r="5968" spans="1:1" s="138" customFormat="1" x14ac:dyDescent="0.25">
      <c r="A5968" s="139"/>
    </row>
    <row r="5969" spans="1:1" s="138" customFormat="1" x14ac:dyDescent="0.25">
      <c r="A5969" s="139"/>
    </row>
    <row r="5970" spans="1:1" s="138" customFormat="1" x14ac:dyDescent="0.25">
      <c r="A5970" s="139"/>
    </row>
    <row r="5971" spans="1:1" s="138" customFormat="1" x14ac:dyDescent="0.25">
      <c r="A5971" s="139"/>
    </row>
    <row r="5972" spans="1:1" s="138" customFormat="1" x14ac:dyDescent="0.25">
      <c r="A5972" s="139"/>
    </row>
    <row r="5973" spans="1:1" s="138" customFormat="1" x14ac:dyDescent="0.25">
      <c r="A5973" s="139"/>
    </row>
    <row r="5974" spans="1:1" s="138" customFormat="1" x14ac:dyDescent="0.25">
      <c r="A5974" s="139"/>
    </row>
    <row r="5975" spans="1:1" s="138" customFormat="1" x14ac:dyDescent="0.25">
      <c r="A5975" s="139"/>
    </row>
    <row r="5976" spans="1:1" s="138" customFormat="1" x14ac:dyDescent="0.25">
      <c r="A5976" s="139"/>
    </row>
    <row r="5977" spans="1:1" s="138" customFormat="1" x14ac:dyDescent="0.25">
      <c r="A5977" s="139"/>
    </row>
    <row r="5978" spans="1:1" s="138" customFormat="1" x14ac:dyDescent="0.25">
      <c r="A5978" s="139"/>
    </row>
    <row r="5979" spans="1:1" s="138" customFormat="1" x14ac:dyDescent="0.25">
      <c r="A5979" s="139"/>
    </row>
    <row r="5980" spans="1:1" s="138" customFormat="1" x14ac:dyDescent="0.25">
      <c r="A5980" s="139"/>
    </row>
    <row r="5981" spans="1:1" s="138" customFormat="1" x14ac:dyDescent="0.25">
      <c r="A5981" s="139"/>
    </row>
    <row r="5982" spans="1:1" s="138" customFormat="1" x14ac:dyDescent="0.25">
      <c r="A5982" s="139"/>
    </row>
    <row r="5983" spans="1:1" s="138" customFormat="1" x14ac:dyDescent="0.25">
      <c r="A5983" s="139"/>
    </row>
    <row r="5984" spans="1:1" s="138" customFormat="1" x14ac:dyDescent="0.25">
      <c r="A5984" s="139"/>
    </row>
    <row r="5985" spans="1:1" s="138" customFormat="1" x14ac:dyDescent="0.25">
      <c r="A5985" s="139"/>
    </row>
    <row r="5986" spans="1:1" s="138" customFormat="1" x14ac:dyDescent="0.25">
      <c r="A5986" s="139"/>
    </row>
    <row r="5987" spans="1:1" s="138" customFormat="1" x14ac:dyDescent="0.25">
      <c r="A5987" s="139"/>
    </row>
    <row r="5988" spans="1:1" s="138" customFormat="1" x14ac:dyDescent="0.25">
      <c r="A5988" s="139"/>
    </row>
    <row r="5989" spans="1:1" s="138" customFormat="1" x14ac:dyDescent="0.25">
      <c r="A5989" s="139"/>
    </row>
    <row r="5990" spans="1:1" s="138" customFormat="1" x14ac:dyDescent="0.25">
      <c r="A5990" s="139"/>
    </row>
    <row r="5991" spans="1:1" s="138" customFormat="1" x14ac:dyDescent="0.25">
      <c r="A5991" s="139"/>
    </row>
    <row r="5992" spans="1:1" s="138" customFormat="1" x14ac:dyDescent="0.25">
      <c r="A5992" s="139"/>
    </row>
    <row r="5993" spans="1:1" s="138" customFormat="1" x14ac:dyDescent="0.25">
      <c r="A5993" s="139"/>
    </row>
    <row r="5994" spans="1:1" s="138" customFormat="1" x14ac:dyDescent="0.25">
      <c r="A5994" s="139"/>
    </row>
    <row r="5995" spans="1:1" s="138" customFormat="1" x14ac:dyDescent="0.25">
      <c r="A5995" s="139"/>
    </row>
    <row r="5996" spans="1:1" s="138" customFormat="1" x14ac:dyDescent="0.25">
      <c r="A5996" s="139"/>
    </row>
    <row r="5997" spans="1:1" s="138" customFormat="1" x14ac:dyDescent="0.25">
      <c r="A5997" s="139"/>
    </row>
    <row r="5998" spans="1:1" s="138" customFormat="1" x14ac:dyDescent="0.25">
      <c r="A5998" s="139"/>
    </row>
    <row r="5999" spans="1:1" s="138" customFormat="1" x14ac:dyDescent="0.25">
      <c r="A5999" s="139"/>
    </row>
    <row r="6000" spans="1:1" s="138" customFormat="1" x14ac:dyDescent="0.25">
      <c r="A6000" s="139"/>
    </row>
    <row r="6001" spans="1:1" s="138" customFormat="1" x14ac:dyDescent="0.25">
      <c r="A6001" s="139"/>
    </row>
    <row r="6002" spans="1:1" s="138" customFormat="1" x14ac:dyDescent="0.25">
      <c r="A6002" s="139"/>
    </row>
    <row r="6003" spans="1:1" s="138" customFormat="1" x14ac:dyDescent="0.25">
      <c r="A6003" s="139"/>
    </row>
    <row r="6004" spans="1:1" s="138" customFormat="1" x14ac:dyDescent="0.25">
      <c r="A6004" s="139"/>
    </row>
    <row r="6005" spans="1:1" s="138" customFormat="1" x14ac:dyDescent="0.25">
      <c r="A6005" s="139"/>
    </row>
    <row r="6006" spans="1:1" s="138" customFormat="1" x14ac:dyDescent="0.25">
      <c r="A6006" s="139"/>
    </row>
    <row r="6007" spans="1:1" s="138" customFormat="1" x14ac:dyDescent="0.25">
      <c r="A6007" s="139"/>
    </row>
    <row r="6008" spans="1:1" s="138" customFormat="1" x14ac:dyDescent="0.25">
      <c r="A6008" s="139"/>
    </row>
    <row r="6009" spans="1:1" s="138" customFormat="1" x14ac:dyDescent="0.25">
      <c r="A6009" s="139"/>
    </row>
    <row r="6010" spans="1:1" s="138" customFormat="1" x14ac:dyDescent="0.25">
      <c r="A6010" s="139"/>
    </row>
    <row r="6011" spans="1:1" s="138" customFormat="1" x14ac:dyDescent="0.25">
      <c r="A6011" s="139"/>
    </row>
    <row r="6012" spans="1:1" s="138" customFormat="1" x14ac:dyDescent="0.25">
      <c r="A6012" s="139"/>
    </row>
    <row r="6013" spans="1:1" s="138" customFormat="1" x14ac:dyDescent="0.25">
      <c r="A6013" s="139"/>
    </row>
    <row r="6014" spans="1:1" s="138" customFormat="1" x14ac:dyDescent="0.25">
      <c r="A6014" s="139"/>
    </row>
    <row r="6015" spans="1:1" s="138" customFormat="1" x14ac:dyDescent="0.25">
      <c r="A6015" s="139"/>
    </row>
    <row r="6016" spans="1:1" s="138" customFormat="1" x14ac:dyDescent="0.25">
      <c r="A6016" s="139"/>
    </row>
    <row r="6017" spans="1:1" s="138" customFormat="1" x14ac:dyDescent="0.25">
      <c r="A6017" s="139"/>
    </row>
    <row r="6018" spans="1:1" s="138" customFormat="1" x14ac:dyDescent="0.25">
      <c r="A6018" s="139"/>
    </row>
    <row r="6019" spans="1:1" s="138" customFormat="1" x14ac:dyDescent="0.25">
      <c r="A6019" s="139"/>
    </row>
    <row r="6020" spans="1:1" s="138" customFormat="1" x14ac:dyDescent="0.25">
      <c r="A6020" s="139"/>
    </row>
    <row r="6021" spans="1:1" s="138" customFormat="1" x14ac:dyDescent="0.25">
      <c r="A6021" s="139"/>
    </row>
    <row r="6022" spans="1:1" s="138" customFormat="1" x14ac:dyDescent="0.25">
      <c r="A6022" s="139"/>
    </row>
    <row r="6023" spans="1:1" s="138" customFormat="1" x14ac:dyDescent="0.25">
      <c r="A6023" s="139"/>
    </row>
    <row r="6024" spans="1:1" s="138" customFormat="1" x14ac:dyDescent="0.25">
      <c r="A6024" s="139"/>
    </row>
    <row r="6025" spans="1:1" s="138" customFormat="1" x14ac:dyDescent="0.25">
      <c r="A6025" s="139"/>
    </row>
    <row r="6026" spans="1:1" s="138" customFormat="1" x14ac:dyDescent="0.25">
      <c r="A6026" s="139"/>
    </row>
    <row r="6027" spans="1:1" s="138" customFormat="1" x14ac:dyDescent="0.25">
      <c r="A6027" s="139"/>
    </row>
    <row r="6028" spans="1:1" s="138" customFormat="1" x14ac:dyDescent="0.25">
      <c r="A6028" s="139"/>
    </row>
    <row r="6029" spans="1:1" s="138" customFormat="1" x14ac:dyDescent="0.25">
      <c r="A6029" s="139"/>
    </row>
    <row r="6030" spans="1:1" s="138" customFormat="1" x14ac:dyDescent="0.25">
      <c r="A6030" s="139"/>
    </row>
    <row r="6031" spans="1:1" s="138" customFormat="1" x14ac:dyDescent="0.25">
      <c r="A6031" s="139"/>
    </row>
    <row r="6032" spans="1:1" s="138" customFormat="1" x14ac:dyDescent="0.25">
      <c r="A6032" s="139"/>
    </row>
    <row r="6033" spans="1:1" s="138" customFormat="1" x14ac:dyDescent="0.25">
      <c r="A6033" s="139"/>
    </row>
    <row r="6034" spans="1:1" s="138" customFormat="1" x14ac:dyDescent="0.25">
      <c r="A6034" s="139"/>
    </row>
    <row r="6035" spans="1:1" s="138" customFormat="1" x14ac:dyDescent="0.25">
      <c r="A6035" s="139"/>
    </row>
    <row r="6036" spans="1:1" s="138" customFormat="1" x14ac:dyDescent="0.25">
      <c r="A6036" s="139"/>
    </row>
    <row r="6037" spans="1:1" s="138" customFormat="1" x14ac:dyDescent="0.25">
      <c r="A6037" s="139"/>
    </row>
    <row r="6038" spans="1:1" s="138" customFormat="1" x14ac:dyDescent="0.25">
      <c r="A6038" s="139"/>
    </row>
    <row r="6039" spans="1:1" s="138" customFormat="1" x14ac:dyDescent="0.25">
      <c r="A6039" s="139"/>
    </row>
    <row r="6040" spans="1:1" s="138" customFormat="1" x14ac:dyDescent="0.25">
      <c r="A6040" s="139"/>
    </row>
    <row r="6041" spans="1:1" s="138" customFormat="1" x14ac:dyDescent="0.25">
      <c r="A6041" s="139"/>
    </row>
    <row r="6042" spans="1:1" s="138" customFormat="1" x14ac:dyDescent="0.25">
      <c r="A6042" s="139"/>
    </row>
    <row r="6043" spans="1:1" s="138" customFormat="1" x14ac:dyDescent="0.25">
      <c r="A6043" s="139"/>
    </row>
    <row r="6044" spans="1:1" s="138" customFormat="1" x14ac:dyDescent="0.25">
      <c r="A6044" s="139"/>
    </row>
    <row r="6045" spans="1:1" s="138" customFormat="1" x14ac:dyDescent="0.25">
      <c r="A6045" s="139"/>
    </row>
    <row r="6046" spans="1:1" s="138" customFormat="1" x14ac:dyDescent="0.25">
      <c r="A6046" s="139"/>
    </row>
    <row r="6047" spans="1:1" s="138" customFormat="1" x14ac:dyDescent="0.25">
      <c r="A6047" s="139"/>
    </row>
    <row r="6048" spans="1:1" s="138" customFormat="1" x14ac:dyDescent="0.25">
      <c r="A6048" s="139"/>
    </row>
    <row r="6049" spans="1:1" s="138" customFormat="1" x14ac:dyDescent="0.25">
      <c r="A6049" s="139"/>
    </row>
    <row r="6050" spans="1:1" s="138" customFormat="1" x14ac:dyDescent="0.25">
      <c r="A6050" s="139"/>
    </row>
    <row r="6051" spans="1:1" s="138" customFormat="1" x14ac:dyDescent="0.25">
      <c r="A6051" s="139"/>
    </row>
    <row r="6052" spans="1:1" s="138" customFormat="1" x14ac:dyDescent="0.25">
      <c r="A6052" s="139"/>
    </row>
    <row r="6053" spans="1:1" s="138" customFormat="1" x14ac:dyDescent="0.25">
      <c r="A6053" s="139"/>
    </row>
    <row r="6054" spans="1:1" s="138" customFormat="1" x14ac:dyDescent="0.25">
      <c r="A6054" s="139"/>
    </row>
    <row r="6055" spans="1:1" s="138" customFormat="1" x14ac:dyDescent="0.25">
      <c r="A6055" s="139"/>
    </row>
    <row r="6056" spans="1:1" s="138" customFormat="1" x14ac:dyDescent="0.25">
      <c r="A6056" s="139"/>
    </row>
    <row r="6057" spans="1:1" s="138" customFormat="1" x14ac:dyDescent="0.25">
      <c r="A6057" s="139"/>
    </row>
    <row r="6058" spans="1:1" s="138" customFormat="1" x14ac:dyDescent="0.25">
      <c r="A6058" s="139"/>
    </row>
    <row r="6059" spans="1:1" s="138" customFormat="1" x14ac:dyDescent="0.25">
      <c r="A6059" s="139"/>
    </row>
    <row r="6060" spans="1:1" s="138" customFormat="1" x14ac:dyDescent="0.25">
      <c r="A6060" s="139"/>
    </row>
    <row r="6061" spans="1:1" s="138" customFormat="1" x14ac:dyDescent="0.25">
      <c r="A6061" s="139"/>
    </row>
    <row r="6062" spans="1:1" s="138" customFormat="1" x14ac:dyDescent="0.25">
      <c r="A6062" s="139"/>
    </row>
    <row r="6063" spans="1:1" s="138" customFormat="1" x14ac:dyDescent="0.25">
      <c r="A6063" s="139"/>
    </row>
    <row r="6064" spans="1:1" s="138" customFormat="1" x14ac:dyDescent="0.25">
      <c r="A6064" s="139"/>
    </row>
    <row r="6065" spans="1:1" s="138" customFormat="1" x14ac:dyDescent="0.25">
      <c r="A6065" s="139"/>
    </row>
    <row r="6066" spans="1:1" s="138" customFormat="1" x14ac:dyDescent="0.25">
      <c r="A6066" s="139"/>
    </row>
    <row r="6067" spans="1:1" s="138" customFormat="1" x14ac:dyDescent="0.25">
      <c r="A6067" s="139"/>
    </row>
    <row r="6068" spans="1:1" s="138" customFormat="1" x14ac:dyDescent="0.25">
      <c r="A6068" s="139"/>
    </row>
    <row r="6069" spans="1:1" s="138" customFormat="1" x14ac:dyDescent="0.25">
      <c r="A6069" s="139"/>
    </row>
    <row r="6070" spans="1:1" s="138" customFormat="1" x14ac:dyDescent="0.25">
      <c r="A6070" s="139"/>
    </row>
    <row r="6071" spans="1:1" s="138" customFormat="1" x14ac:dyDescent="0.25">
      <c r="A6071" s="139"/>
    </row>
    <row r="6072" spans="1:1" s="138" customFormat="1" x14ac:dyDescent="0.25">
      <c r="A6072" s="139"/>
    </row>
    <row r="6073" spans="1:1" s="138" customFormat="1" x14ac:dyDescent="0.25">
      <c r="A6073" s="139"/>
    </row>
    <row r="6074" spans="1:1" s="138" customFormat="1" x14ac:dyDescent="0.25">
      <c r="A6074" s="139"/>
    </row>
    <row r="6075" spans="1:1" s="138" customFormat="1" x14ac:dyDescent="0.25">
      <c r="A6075" s="139"/>
    </row>
    <row r="6076" spans="1:1" s="138" customFormat="1" x14ac:dyDescent="0.25">
      <c r="A6076" s="139"/>
    </row>
    <row r="6077" spans="1:1" s="138" customFormat="1" x14ac:dyDescent="0.25">
      <c r="A6077" s="139"/>
    </row>
    <row r="6078" spans="1:1" s="138" customFormat="1" x14ac:dyDescent="0.25">
      <c r="A6078" s="139"/>
    </row>
    <row r="6079" spans="1:1" s="138" customFormat="1" x14ac:dyDescent="0.25">
      <c r="A6079" s="139"/>
    </row>
    <row r="6080" spans="1:1" s="138" customFormat="1" x14ac:dyDescent="0.25">
      <c r="A6080" s="139"/>
    </row>
    <row r="6081" spans="1:1" s="138" customFormat="1" x14ac:dyDescent="0.25">
      <c r="A6081" s="139"/>
    </row>
    <row r="6082" spans="1:1" s="138" customFormat="1" x14ac:dyDescent="0.25">
      <c r="A6082" s="139"/>
    </row>
    <row r="6083" spans="1:1" s="138" customFormat="1" x14ac:dyDescent="0.25">
      <c r="A6083" s="139"/>
    </row>
    <row r="6084" spans="1:1" s="138" customFormat="1" x14ac:dyDescent="0.25">
      <c r="A6084" s="139"/>
    </row>
    <row r="6085" spans="1:1" s="138" customFormat="1" x14ac:dyDescent="0.25">
      <c r="A6085" s="139"/>
    </row>
    <row r="6086" spans="1:1" s="138" customFormat="1" x14ac:dyDescent="0.25">
      <c r="A6086" s="139"/>
    </row>
    <row r="6087" spans="1:1" s="138" customFormat="1" x14ac:dyDescent="0.25">
      <c r="A6087" s="139"/>
    </row>
    <row r="6088" spans="1:1" s="138" customFormat="1" x14ac:dyDescent="0.25">
      <c r="A6088" s="139"/>
    </row>
    <row r="6089" spans="1:1" s="138" customFormat="1" x14ac:dyDescent="0.25">
      <c r="A6089" s="139"/>
    </row>
    <row r="6090" spans="1:1" s="138" customFormat="1" x14ac:dyDescent="0.25">
      <c r="A6090" s="139"/>
    </row>
    <row r="6091" spans="1:1" s="138" customFormat="1" x14ac:dyDescent="0.25">
      <c r="A6091" s="139"/>
    </row>
    <row r="6092" spans="1:1" s="138" customFormat="1" x14ac:dyDescent="0.25">
      <c r="A6092" s="139"/>
    </row>
    <row r="6093" spans="1:1" s="138" customFormat="1" x14ac:dyDescent="0.25">
      <c r="A6093" s="139"/>
    </row>
    <row r="6094" spans="1:1" s="138" customFormat="1" x14ac:dyDescent="0.25">
      <c r="A6094" s="139"/>
    </row>
    <row r="6095" spans="1:1" s="138" customFormat="1" x14ac:dyDescent="0.25">
      <c r="A6095" s="139"/>
    </row>
    <row r="6096" spans="1:1" s="138" customFormat="1" x14ac:dyDescent="0.25">
      <c r="A6096" s="139"/>
    </row>
    <row r="6097" spans="1:1" s="138" customFormat="1" x14ac:dyDescent="0.25">
      <c r="A6097" s="139"/>
    </row>
    <row r="6098" spans="1:1" s="138" customFormat="1" x14ac:dyDescent="0.25">
      <c r="A6098" s="139"/>
    </row>
    <row r="6099" spans="1:1" s="138" customFormat="1" x14ac:dyDescent="0.25">
      <c r="A6099" s="139"/>
    </row>
    <row r="6100" spans="1:1" s="138" customFormat="1" x14ac:dyDescent="0.25">
      <c r="A6100" s="139"/>
    </row>
    <row r="6101" spans="1:1" s="138" customFormat="1" x14ac:dyDescent="0.25">
      <c r="A6101" s="139"/>
    </row>
    <row r="6102" spans="1:1" s="138" customFormat="1" x14ac:dyDescent="0.25">
      <c r="A6102" s="139"/>
    </row>
    <row r="6103" spans="1:1" s="138" customFormat="1" x14ac:dyDescent="0.25">
      <c r="A6103" s="139"/>
    </row>
    <row r="6104" spans="1:1" s="138" customFormat="1" x14ac:dyDescent="0.25">
      <c r="A6104" s="139"/>
    </row>
    <row r="6105" spans="1:1" s="138" customFormat="1" x14ac:dyDescent="0.25">
      <c r="A6105" s="139"/>
    </row>
    <row r="6106" spans="1:1" s="138" customFormat="1" x14ac:dyDescent="0.25">
      <c r="A6106" s="139"/>
    </row>
    <row r="6107" spans="1:1" s="138" customFormat="1" x14ac:dyDescent="0.25">
      <c r="A6107" s="139"/>
    </row>
    <row r="6108" spans="1:1" s="138" customFormat="1" x14ac:dyDescent="0.25">
      <c r="A6108" s="139"/>
    </row>
    <row r="6109" spans="1:1" s="138" customFormat="1" x14ac:dyDescent="0.25">
      <c r="A6109" s="139"/>
    </row>
    <row r="6110" spans="1:1" s="138" customFormat="1" x14ac:dyDescent="0.25">
      <c r="A6110" s="139"/>
    </row>
    <row r="6111" spans="1:1" s="138" customFormat="1" x14ac:dyDescent="0.25">
      <c r="A6111" s="139"/>
    </row>
    <row r="6112" spans="1:1" s="138" customFormat="1" x14ac:dyDescent="0.25">
      <c r="A6112" s="139"/>
    </row>
    <row r="6113" spans="1:1" s="138" customFormat="1" x14ac:dyDescent="0.25">
      <c r="A6113" s="139"/>
    </row>
    <row r="6114" spans="1:1" s="138" customFormat="1" x14ac:dyDescent="0.25">
      <c r="A6114" s="139"/>
    </row>
    <row r="6115" spans="1:1" s="138" customFormat="1" x14ac:dyDescent="0.25">
      <c r="A6115" s="139"/>
    </row>
    <row r="6116" spans="1:1" s="138" customFormat="1" x14ac:dyDescent="0.25">
      <c r="A6116" s="139"/>
    </row>
    <row r="6117" spans="1:1" s="138" customFormat="1" x14ac:dyDescent="0.25">
      <c r="A6117" s="139"/>
    </row>
    <row r="6118" spans="1:1" s="138" customFormat="1" x14ac:dyDescent="0.25">
      <c r="A6118" s="139"/>
    </row>
    <row r="6119" spans="1:1" s="138" customFormat="1" x14ac:dyDescent="0.25">
      <c r="A6119" s="139"/>
    </row>
    <row r="6120" spans="1:1" s="138" customFormat="1" x14ac:dyDescent="0.25">
      <c r="A6120" s="139"/>
    </row>
    <row r="6121" spans="1:1" s="138" customFormat="1" x14ac:dyDescent="0.25">
      <c r="A6121" s="139"/>
    </row>
    <row r="6122" spans="1:1" s="138" customFormat="1" x14ac:dyDescent="0.25">
      <c r="A6122" s="139"/>
    </row>
    <row r="6123" spans="1:1" s="138" customFormat="1" x14ac:dyDescent="0.25">
      <c r="A6123" s="139"/>
    </row>
    <row r="6124" spans="1:1" s="138" customFormat="1" x14ac:dyDescent="0.25">
      <c r="A6124" s="139"/>
    </row>
    <row r="6125" spans="1:1" s="138" customFormat="1" x14ac:dyDescent="0.25">
      <c r="A6125" s="139"/>
    </row>
    <row r="6126" spans="1:1" s="138" customFormat="1" x14ac:dyDescent="0.25">
      <c r="A6126" s="139"/>
    </row>
    <row r="6127" spans="1:1" s="138" customFormat="1" x14ac:dyDescent="0.25">
      <c r="A6127" s="139"/>
    </row>
    <row r="6128" spans="1:1" s="138" customFormat="1" x14ac:dyDescent="0.25">
      <c r="A6128" s="139"/>
    </row>
    <row r="6129" spans="1:1" s="138" customFormat="1" x14ac:dyDescent="0.25">
      <c r="A6129" s="139"/>
    </row>
    <row r="6130" spans="1:1" s="138" customFormat="1" x14ac:dyDescent="0.25">
      <c r="A6130" s="139"/>
    </row>
    <row r="6131" spans="1:1" s="138" customFormat="1" x14ac:dyDescent="0.25">
      <c r="A6131" s="139"/>
    </row>
    <row r="6132" spans="1:1" s="138" customFormat="1" x14ac:dyDescent="0.25">
      <c r="A6132" s="139"/>
    </row>
    <row r="6133" spans="1:1" s="138" customFormat="1" x14ac:dyDescent="0.25">
      <c r="A6133" s="139"/>
    </row>
    <row r="6134" spans="1:1" s="138" customFormat="1" x14ac:dyDescent="0.25">
      <c r="A6134" s="139"/>
    </row>
    <row r="6135" spans="1:1" s="138" customFormat="1" x14ac:dyDescent="0.25">
      <c r="A6135" s="139"/>
    </row>
    <row r="6136" spans="1:1" s="138" customFormat="1" x14ac:dyDescent="0.25">
      <c r="A6136" s="139"/>
    </row>
    <row r="6137" spans="1:1" s="138" customFormat="1" x14ac:dyDescent="0.25">
      <c r="A6137" s="139"/>
    </row>
    <row r="6138" spans="1:1" s="138" customFormat="1" x14ac:dyDescent="0.25">
      <c r="A6138" s="139"/>
    </row>
    <row r="6139" spans="1:1" s="138" customFormat="1" x14ac:dyDescent="0.25">
      <c r="A6139" s="139"/>
    </row>
    <row r="6140" spans="1:1" s="138" customFormat="1" x14ac:dyDescent="0.25">
      <c r="A6140" s="139"/>
    </row>
    <row r="6141" spans="1:1" s="138" customFormat="1" x14ac:dyDescent="0.25">
      <c r="A6141" s="139"/>
    </row>
    <row r="6142" spans="1:1" s="138" customFormat="1" x14ac:dyDescent="0.25">
      <c r="A6142" s="139"/>
    </row>
    <row r="6143" spans="1:1" s="138" customFormat="1" x14ac:dyDescent="0.25">
      <c r="A6143" s="139"/>
    </row>
    <row r="6144" spans="1:1" s="138" customFormat="1" x14ac:dyDescent="0.25">
      <c r="A6144" s="139"/>
    </row>
    <row r="6145" spans="1:1" s="138" customFormat="1" x14ac:dyDescent="0.25">
      <c r="A6145" s="139"/>
    </row>
    <row r="6146" spans="1:1" s="138" customFormat="1" x14ac:dyDescent="0.25">
      <c r="A6146" s="139"/>
    </row>
    <row r="6147" spans="1:1" s="138" customFormat="1" x14ac:dyDescent="0.25">
      <c r="A6147" s="139"/>
    </row>
    <row r="6148" spans="1:1" s="138" customFormat="1" x14ac:dyDescent="0.25">
      <c r="A6148" s="139"/>
    </row>
    <row r="6149" spans="1:1" s="138" customFormat="1" x14ac:dyDescent="0.25">
      <c r="A6149" s="139"/>
    </row>
    <row r="6150" spans="1:1" s="138" customFormat="1" x14ac:dyDescent="0.25">
      <c r="A6150" s="139"/>
    </row>
    <row r="6151" spans="1:1" s="138" customFormat="1" x14ac:dyDescent="0.25">
      <c r="A6151" s="139"/>
    </row>
    <row r="6152" spans="1:1" s="138" customFormat="1" x14ac:dyDescent="0.25">
      <c r="A6152" s="139"/>
    </row>
    <row r="6153" spans="1:1" s="138" customFormat="1" x14ac:dyDescent="0.25">
      <c r="A6153" s="139"/>
    </row>
    <row r="6154" spans="1:1" s="138" customFormat="1" x14ac:dyDescent="0.25">
      <c r="A6154" s="139"/>
    </row>
    <row r="6155" spans="1:1" s="138" customFormat="1" x14ac:dyDescent="0.25">
      <c r="A6155" s="139"/>
    </row>
    <row r="6156" spans="1:1" s="138" customFormat="1" x14ac:dyDescent="0.25">
      <c r="A6156" s="139"/>
    </row>
    <row r="6157" spans="1:1" s="138" customFormat="1" x14ac:dyDescent="0.25">
      <c r="A6157" s="139"/>
    </row>
    <row r="6158" spans="1:1" s="138" customFormat="1" x14ac:dyDescent="0.25">
      <c r="A6158" s="139"/>
    </row>
    <row r="6159" spans="1:1" s="138" customFormat="1" x14ac:dyDescent="0.25">
      <c r="A6159" s="139"/>
    </row>
    <row r="6160" spans="1:1" s="138" customFormat="1" x14ac:dyDescent="0.25">
      <c r="A6160" s="139"/>
    </row>
    <row r="6161" spans="1:1" s="138" customFormat="1" x14ac:dyDescent="0.25">
      <c r="A6161" s="139"/>
    </row>
    <row r="6162" spans="1:1" s="138" customFormat="1" x14ac:dyDescent="0.25">
      <c r="A6162" s="139"/>
    </row>
    <row r="6163" spans="1:1" s="138" customFormat="1" x14ac:dyDescent="0.25">
      <c r="A6163" s="139"/>
    </row>
    <row r="6164" spans="1:1" s="138" customFormat="1" x14ac:dyDescent="0.25">
      <c r="A6164" s="139"/>
    </row>
    <row r="6165" spans="1:1" s="138" customFormat="1" x14ac:dyDescent="0.25">
      <c r="A6165" s="139"/>
    </row>
    <row r="6166" spans="1:1" s="138" customFormat="1" x14ac:dyDescent="0.25">
      <c r="A6166" s="139"/>
    </row>
    <row r="6167" spans="1:1" s="138" customFormat="1" x14ac:dyDescent="0.25">
      <c r="A6167" s="139"/>
    </row>
    <row r="6168" spans="1:1" s="138" customFormat="1" x14ac:dyDescent="0.25">
      <c r="A6168" s="139"/>
    </row>
    <row r="6169" spans="1:1" s="138" customFormat="1" x14ac:dyDescent="0.25">
      <c r="A6169" s="139"/>
    </row>
    <row r="6170" spans="1:1" s="138" customFormat="1" x14ac:dyDescent="0.25">
      <c r="A6170" s="139"/>
    </row>
    <row r="6171" spans="1:1" s="138" customFormat="1" x14ac:dyDescent="0.25">
      <c r="A6171" s="139"/>
    </row>
    <row r="6172" spans="1:1" s="138" customFormat="1" x14ac:dyDescent="0.25">
      <c r="A6172" s="139"/>
    </row>
    <row r="6173" spans="1:1" s="138" customFormat="1" x14ac:dyDescent="0.25">
      <c r="A6173" s="139"/>
    </row>
    <row r="6174" spans="1:1" s="138" customFormat="1" x14ac:dyDescent="0.25">
      <c r="A6174" s="139"/>
    </row>
    <row r="6175" spans="1:1" s="138" customFormat="1" x14ac:dyDescent="0.25">
      <c r="A6175" s="139"/>
    </row>
    <row r="6176" spans="1:1" s="138" customFormat="1" x14ac:dyDescent="0.25">
      <c r="A6176" s="139"/>
    </row>
    <row r="6177" spans="1:1" s="138" customFormat="1" x14ac:dyDescent="0.25">
      <c r="A6177" s="139"/>
    </row>
    <row r="6178" spans="1:1" s="138" customFormat="1" x14ac:dyDescent="0.25">
      <c r="A6178" s="139"/>
    </row>
    <row r="6179" spans="1:1" s="138" customFormat="1" x14ac:dyDescent="0.25">
      <c r="A6179" s="139"/>
    </row>
    <row r="6180" spans="1:1" s="138" customFormat="1" x14ac:dyDescent="0.25">
      <c r="A6180" s="139"/>
    </row>
    <row r="6181" spans="1:1" s="138" customFormat="1" x14ac:dyDescent="0.25">
      <c r="A6181" s="139"/>
    </row>
    <row r="6182" spans="1:1" s="138" customFormat="1" x14ac:dyDescent="0.25">
      <c r="A6182" s="139"/>
    </row>
    <row r="6183" spans="1:1" s="138" customFormat="1" x14ac:dyDescent="0.25">
      <c r="A6183" s="139"/>
    </row>
    <row r="6184" spans="1:1" s="138" customFormat="1" x14ac:dyDescent="0.25">
      <c r="A6184" s="139"/>
    </row>
    <row r="6185" spans="1:1" s="138" customFormat="1" x14ac:dyDescent="0.25">
      <c r="A6185" s="139"/>
    </row>
    <row r="6186" spans="1:1" s="138" customFormat="1" x14ac:dyDescent="0.25">
      <c r="A6186" s="139"/>
    </row>
    <row r="6187" spans="1:1" s="138" customFormat="1" x14ac:dyDescent="0.25">
      <c r="A6187" s="139"/>
    </row>
    <row r="6188" spans="1:1" s="138" customFormat="1" x14ac:dyDescent="0.25">
      <c r="A6188" s="139"/>
    </row>
    <row r="6189" spans="1:1" s="138" customFormat="1" x14ac:dyDescent="0.25">
      <c r="A6189" s="139"/>
    </row>
    <row r="6190" spans="1:1" s="138" customFormat="1" x14ac:dyDescent="0.25">
      <c r="A6190" s="139"/>
    </row>
    <row r="6191" spans="1:1" s="138" customFormat="1" x14ac:dyDescent="0.25">
      <c r="A6191" s="139"/>
    </row>
    <row r="6192" spans="1:1" s="138" customFormat="1" x14ac:dyDescent="0.25">
      <c r="A6192" s="139"/>
    </row>
    <row r="6193" spans="1:1" s="138" customFormat="1" x14ac:dyDescent="0.25">
      <c r="A6193" s="139"/>
    </row>
    <row r="6194" spans="1:1" s="138" customFormat="1" x14ac:dyDescent="0.25">
      <c r="A6194" s="139"/>
    </row>
    <row r="6195" spans="1:1" s="138" customFormat="1" x14ac:dyDescent="0.25">
      <c r="A6195" s="139"/>
    </row>
    <row r="6196" spans="1:1" s="138" customFormat="1" x14ac:dyDescent="0.25">
      <c r="A6196" s="139"/>
    </row>
    <row r="6197" spans="1:1" s="138" customFormat="1" x14ac:dyDescent="0.25">
      <c r="A6197" s="139"/>
    </row>
    <row r="6198" spans="1:1" s="138" customFormat="1" x14ac:dyDescent="0.25">
      <c r="A6198" s="139"/>
    </row>
    <row r="6199" spans="1:1" s="138" customFormat="1" x14ac:dyDescent="0.25">
      <c r="A6199" s="139"/>
    </row>
    <row r="6200" spans="1:1" s="138" customFormat="1" x14ac:dyDescent="0.25">
      <c r="A6200" s="139"/>
    </row>
    <row r="6201" spans="1:1" s="138" customFormat="1" x14ac:dyDescent="0.25">
      <c r="A6201" s="139"/>
    </row>
    <row r="6202" spans="1:1" s="138" customFormat="1" x14ac:dyDescent="0.25">
      <c r="A6202" s="139"/>
    </row>
    <row r="6203" spans="1:1" s="138" customFormat="1" x14ac:dyDescent="0.25">
      <c r="A6203" s="139"/>
    </row>
    <row r="6204" spans="1:1" s="138" customFormat="1" x14ac:dyDescent="0.25">
      <c r="A6204" s="139"/>
    </row>
    <row r="6205" spans="1:1" s="138" customFormat="1" x14ac:dyDescent="0.25">
      <c r="A6205" s="139"/>
    </row>
    <row r="6206" spans="1:1" s="138" customFormat="1" x14ac:dyDescent="0.25">
      <c r="A6206" s="139"/>
    </row>
    <row r="6207" spans="1:1" s="138" customFormat="1" x14ac:dyDescent="0.25">
      <c r="A6207" s="139"/>
    </row>
    <row r="6208" spans="1:1" s="138" customFormat="1" x14ac:dyDescent="0.25">
      <c r="A6208" s="139"/>
    </row>
    <row r="6209" spans="1:1" s="138" customFormat="1" x14ac:dyDescent="0.25">
      <c r="A6209" s="139"/>
    </row>
    <row r="6210" spans="1:1" s="138" customFormat="1" x14ac:dyDescent="0.25">
      <c r="A6210" s="139"/>
    </row>
    <row r="6211" spans="1:1" s="138" customFormat="1" x14ac:dyDescent="0.25">
      <c r="A6211" s="139"/>
    </row>
    <row r="6212" spans="1:1" s="138" customFormat="1" x14ac:dyDescent="0.25">
      <c r="A6212" s="139"/>
    </row>
    <row r="6213" spans="1:1" s="138" customFormat="1" x14ac:dyDescent="0.25">
      <c r="A6213" s="139"/>
    </row>
    <row r="6214" spans="1:1" s="138" customFormat="1" x14ac:dyDescent="0.25">
      <c r="A6214" s="139"/>
    </row>
    <row r="6215" spans="1:1" s="138" customFormat="1" x14ac:dyDescent="0.25">
      <c r="A6215" s="139"/>
    </row>
    <row r="6216" spans="1:1" s="138" customFormat="1" x14ac:dyDescent="0.25">
      <c r="A6216" s="139"/>
    </row>
    <row r="6217" spans="1:1" s="138" customFormat="1" x14ac:dyDescent="0.25">
      <c r="A6217" s="139"/>
    </row>
    <row r="6218" spans="1:1" s="138" customFormat="1" x14ac:dyDescent="0.25">
      <c r="A6218" s="139"/>
    </row>
    <row r="6219" spans="1:1" s="138" customFormat="1" x14ac:dyDescent="0.25">
      <c r="A6219" s="139"/>
    </row>
    <row r="6220" spans="1:1" s="138" customFormat="1" x14ac:dyDescent="0.25">
      <c r="A6220" s="139"/>
    </row>
    <row r="6221" spans="1:1" s="138" customFormat="1" x14ac:dyDescent="0.25">
      <c r="A6221" s="139"/>
    </row>
    <row r="6222" spans="1:1" s="138" customFormat="1" x14ac:dyDescent="0.25">
      <c r="A6222" s="139"/>
    </row>
    <row r="6223" spans="1:1" s="138" customFormat="1" x14ac:dyDescent="0.25">
      <c r="A6223" s="139"/>
    </row>
    <row r="6224" spans="1:1" s="138" customFormat="1" x14ac:dyDescent="0.25">
      <c r="A6224" s="139"/>
    </row>
    <row r="6225" spans="1:1" s="138" customFormat="1" x14ac:dyDescent="0.25">
      <c r="A6225" s="139"/>
    </row>
    <row r="6226" spans="1:1" s="138" customFormat="1" x14ac:dyDescent="0.25">
      <c r="A6226" s="139"/>
    </row>
    <row r="6227" spans="1:1" s="138" customFormat="1" x14ac:dyDescent="0.25">
      <c r="A6227" s="139"/>
    </row>
    <row r="6228" spans="1:1" s="138" customFormat="1" x14ac:dyDescent="0.25">
      <c r="A6228" s="139"/>
    </row>
    <row r="6229" spans="1:1" s="138" customFormat="1" x14ac:dyDescent="0.25">
      <c r="A6229" s="139"/>
    </row>
    <row r="6230" spans="1:1" s="138" customFormat="1" x14ac:dyDescent="0.25">
      <c r="A6230" s="139"/>
    </row>
    <row r="6231" spans="1:1" s="138" customFormat="1" x14ac:dyDescent="0.25">
      <c r="A6231" s="139"/>
    </row>
    <row r="6232" spans="1:1" s="138" customFormat="1" x14ac:dyDescent="0.25">
      <c r="A6232" s="139"/>
    </row>
    <row r="6233" spans="1:1" s="138" customFormat="1" x14ac:dyDescent="0.25">
      <c r="A6233" s="139"/>
    </row>
    <row r="6234" spans="1:1" s="138" customFormat="1" x14ac:dyDescent="0.25">
      <c r="A6234" s="139"/>
    </row>
    <row r="6235" spans="1:1" s="138" customFormat="1" x14ac:dyDescent="0.25">
      <c r="A6235" s="139"/>
    </row>
    <row r="6236" spans="1:1" s="138" customFormat="1" x14ac:dyDescent="0.25">
      <c r="A6236" s="139"/>
    </row>
    <row r="6237" spans="1:1" s="138" customFormat="1" x14ac:dyDescent="0.25">
      <c r="A6237" s="139"/>
    </row>
    <row r="6238" spans="1:1" s="138" customFormat="1" x14ac:dyDescent="0.25">
      <c r="A6238" s="139"/>
    </row>
    <row r="6239" spans="1:1" s="138" customFormat="1" x14ac:dyDescent="0.25">
      <c r="A6239" s="139"/>
    </row>
    <row r="6240" spans="1:1" s="138" customFormat="1" x14ac:dyDescent="0.25">
      <c r="A6240" s="139"/>
    </row>
    <row r="6241" spans="1:1" s="138" customFormat="1" x14ac:dyDescent="0.25">
      <c r="A6241" s="139"/>
    </row>
    <row r="6242" spans="1:1" s="138" customFormat="1" x14ac:dyDescent="0.25">
      <c r="A6242" s="139"/>
    </row>
    <row r="6243" spans="1:1" s="138" customFormat="1" x14ac:dyDescent="0.25">
      <c r="A6243" s="139"/>
    </row>
    <row r="6244" spans="1:1" s="138" customFormat="1" x14ac:dyDescent="0.25">
      <c r="A6244" s="139"/>
    </row>
    <row r="6245" spans="1:1" s="138" customFormat="1" x14ac:dyDescent="0.25">
      <c r="A6245" s="139"/>
    </row>
    <row r="6246" spans="1:1" s="138" customFormat="1" x14ac:dyDescent="0.25">
      <c r="A6246" s="139"/>
    </row>
    <row r="6247" spans="1:1" s="138" customFormat="1" x14ac:dyDescent="0.25">
      <c r="A6247" s="139"/>
    </row>
    <row r="6248" spans="1:1" s="138" customFormat="1" x14ac:dyDescent="0.25">
      <c r="A6248" s="139"/>
    </row>
    <row r="6249" spans="1:1" s="138" customFormat="1" x14ac:dyDescent="0.25">
      <c r="A6249" s="139"/>
    </row>
    <row r="6250" spans="1:1" s="138" customFormat="1" x14ac:dyDescent="0.25">
      <c r="A6250" s="139"/>
    </row>
    <row r="6251" spans="1:1" s="138" customFormat="1" x14ac:dyDescent="0.25">
      <c r="A6251" s="139"/>
    </row>
    <row r="6252" spans="1:1" s="138" customFormat="1" x14ac:dyDescent="0.25">
      <c r="A6252" s="139"/>
    </row>
    <row r="6253" spans="1:1" s="138" customFormat="1" x14ac:dyDescent="0.25">
      <c r="A6253" s="139"/>
    </row>
    <row r="6254" spans="1:1" s="138" customFormat="1" x14ac:dyDescent="0.25">
      <c r="A6254" s="139"/>
    </row>
    <row r="6255" spans="1:1" s="138" customFormat="1" x14ac:dyDescent="0.25">
      <c r="A6255" s="139"/>
    </row>
    <row r="6256" spans="1:1" s="138" customFormat="1" x14ac:dyDescent="0.25">
      <c r="A6256" s="139"/>
    </row>
    <row r="6257" spans="1:1" s="138" customFormat="1" x14ac:dyDescent="0.25">
      <c r="A6257" s="139"/>
    </row>
    <row r="6258" spans="1:1" s="138" customFormat="1" x14ac:dyDescent="0.25">
      <c r="A6258" s="139"/>
    </row>
    <row r="6259" spans="1:1" s="138" customFormat="1" x14ac:dyDescent="0.25">
      <c r="A6259" s="139"/>
    </row>
    <row r="6260" spans="1:1" s="138" customFormat="1" x14ac:dyDescent="0.25">
      <c r="A6260" s="139"/>
    </row>
    <row r="6261" spans="1:1" s="138" customFormat="1" x14ac:dyDescent="0.25">
      <c r="A6261" s="139"/>
    </row>
    <row r="6262" spans="1:1" s="138" customFormat="1" x14ac:dyDescent="0.25">
      <c r="A6262" s="139"/>
    </row>
    <row r="6263" spans="1:1" s="138" customFormat="1" x14ac:dyDescent="0.25">
      <c r="A6263" s="139"/>
    </row>
    <row r="6264" spans="1:1" s="138" customFormat="1" x14ac:dyDescent="0.25">
      <c r="A6264" s="139"/>
    </row>
    <row r="6265" spans="1:1" s="138" customFormat="1" x14ac:dyDescent="0.25">
      <c r="A6265" s="139"/>
    </row>
    <row r="6266" spans="1:1" s="138" customFormat="1" x14ac:dyDescent="0.25">
      <c r="A6266" s="139"/>
    </row>
    <row r="6267" spans="1:1" s="138" customFormat="1" x14ac:dyDescent="0.25">
      <c r="A6267" s="139"/>
    </row>
    <row r="6268" spans="1:1" s="138" customFormat="1" x14ac:dyDescent="0.25">
      <c r="A6268" s="139"/>
    </row>
    <row r="6269" spans="1:1" s="138" customFormat="1" x14ac:dyDescent="0.25">
      <c r="A6269" s="139"/>
    </row>
    <row r="6270" spans="1:1" s="138" customFormat="1" x14ac:dyDescent="0.25">
      <c r="A6270" s="139"/>
    </row>
    <row r="6271" spans="1:1" s="138" customFormat="1" x14ac:dyDescent="0.25">
      <c r="A6271" s="139"/>
    </row>
    <row r="6272" spans="1:1" s="138" customFormat="1" x14ac:dyDescent="0.25">
      <c r="A6272" s="139"/>
    </row>
    <row r="6273" spans="1:1" s="138" customFormat="1" x14ac:dyDescent="0.25">
      <c r="A6273" s="139"/>
    </row>
    <row r="6274" spans="1:1" s="138" customFormat="1" x14ac:dyDescent="0.25">
      <c r="A6274" s="139"/>
    </row>
    <row r="6275" spans="1:1" s="138" customFormat="1" x14ac:dyDescent="0.25">
      <c r="A6275" s="139"/>
    </row>
    <row r="6276" spans="1:1" s="138" customFormat="1" x14ac:dyDescent="0.25">
      <c r="A6276" s="139"/>
    </row>
    <row r="6277" spans="1:1" s="138" customFormat="1" x14ac:dyDescent="0.25">
      <c r="A6277" s="139"/>
    </row>
    <row r="6278" spans="1:1" s="138" customFormat="1" x14ac:dyDescent="0.25">
      <c r="A6278" s="139"/>
    </row>
    <row r="6279" spans="1:1" s="138" customFormat="1" x14ac:dyDescent="0.25">
      <c r="A6279" s="139"/>
    </row>
    <row r="6280" spans="1:1" s="138" customFormat="1" x14ac:dyDescent="0.25">
      <c r="A6280" s="139"/>
    </row>
    <row r="6281" spans="1:1" s="138" customFormat="1" x14ac:dyDescent="0.25">
      <c r="A6281" s="139"/>
    </row>
    <row r="6282" spans="1:1" s="138" customFormat="1" x14ac:dyDescent="0.25">
      <c r="A6282" s="139"/>
    </row>
    <row r="6283" spans="1:1" s="138" customFormat="1" x14ac:dyDescent="0.25">
      <c r="A6283" s="139"/>
    </row>
    <row r="6284" spans="1:1" s="138" customFormat="1" x14ac:dyDescent="0.25">
      <c r="A6284" s="139"/>
    </row>
    <row r="6285" spans="1:1" s="138" customFormat="1" x14ac:dyDescent="0.25">
      <c r="A6285" s="139"/>
    </row>
    <row r="6286" spans="1:1" s="138" customFormat="1" x14ac:dyDescent="0.25">
      <c r="A6286" s="139"/>
    </row>
    <row r="6287" spans="1:1" s="138" customFormat="1" x14ac:dyDescent="0.25">
      <c r="A6287" s="139"/>
    </row>
    <row r="6288" spans="1:1" s="138" customFormat="1" x14ac:dyDescent="0.25">
      <c r="A6288" s="139"/>
    </row>
    <row r="6289" spans="1:1" s="138" customFormat="1" x14ac:dyDescent="0.25">
      <c r="A6289" s="139"/>
    </row>
    <row r="6290" spans="1:1" s="138" customFormat="1" x14ac:dyDescent="0.25">
      <c r="A6290" s="139"/>
    </row>
    <row r="6291" spans="1:1" s="138" customFormat="1" x14ac:dyDescent="0.25">
      <c r="A6291" s="139"/>
    </row>
    <row r="6292" spans="1:1" s="138" customFormat="1" x14ac:dyDescent="0.25">
      <c r="A6292" s="139"/>
    </row>
    <row r="6293" spans="1:1" s="138" customFormat="1" x14ac:dyDescent="0.25">
      <c r="A6293" s="139"/>
    </row>
    <row r="6294" spans="1:1" s="138" customFormat="1" x14ac:dyDescent="0.25">
      <c r="A6294" s="139"/>
    </row>
    <row r="6295" spans="1:1" s="138" customFormat="1" x14ac:dyDescent="0.25">
      <c r="A6295" s="139"/>
    </row>
    <row r="6296" spans="1:1" s="138" customFormat="1" x14ac:dyDescent="0.25">
      <c r="A6296" s="139"/>
    </row>
    <row r="6297" spans="1:1" s="138" customFormat="1" x14ac:dyDescent="0.25">
      <c r="A6297" s="139"/>
    </row>
    <row r="6298" spans="1:1" s="138" customFormat="1" x14ac:dyDescent="0.25">
      <c r="A6298" s="139"/>
    </row>
    <row r="6299" spans="1:1" s="138" customFormat="1" x14ac:dyDescent="0.25">
      <c r="A6299" s="139"/>
    </row>
    <row r="6300" spans="1:1" s="138" customFormat="1" x14ac:dyDescent="0.25">
      <c r="A6300" s="139"/>
    </row>
    <row r="6301" spans="1:1" s="138" customFormat="1" x14ac:dyDescent="0.25">
      <c r="A6301" s="139"/>
    </row>
    <row r="6302" spans="1:1" s="138" customFormat="1" x14ac:dyDescent="0.25">
      <c r="A6302" s="139"/>
    </row>
    <row r="6303" spans="1:1" s="138" customFormat="1" x14ac:dyDescent="0.25">
      <c r="A6303" s="139"/>
    </row>
    <row r="6304" spans="1:1" s="138" customFormat="1" x14ac:dyDescent="0.25">
      <c r="A6304" s="139"/>
    </row>
    <row r="6305" spans="1:1" s="138" customFormat="1" x14ac:dyDescent="0.25">
      <c r="A6305" s="139"/>
    </row>
    <row r="6306" spans="1:1" s="138" customFormat="1" x14ac:dyDescent="0.25">
      <c r="A6306" s="139"/>
    </row>
    <row r="6307" spans="1:1" s="138" customFormat="1" x14ac:dyDescent="0.25">
      <c r="A6307" s="139"/>
    </row>
    <row r="6308" spans="1:1" s="138" customFormat="1" x14ac:dyDescent="0.25">
      <c r="A6308" s="139"/>
    </row>
    <row r="6309" spans="1:1" s="138" customFormat="1" x14ac:dyDescent="0.25">
      <c r="A6309" s="139"/>
    </row>
    <row r="6310" spans="1:1" s="138" customFormat="1" x14ac:dyDescent="0.25">
      <c r="A6310" s="139"/>
    </row>
    <row r="6311" spans="1:1" s="138" customFormat="1" x14ac:dyDescent="0.25">
      <c r="A6311" s="139"/>
    </row>
    <row r="6312" spans="1:1" s="138" customFormat="1" x14ac:dyDescent="0.25">
      <c r="A6312" s="139"/>
    </row>
    <row r="6313" spans="1:1" s="138" customFormat="1" x14ac:dyDescent="0.25">
      <c r="A6313" s="139"/>
    </row>
    <row r="6314" spans="1:1" s="138" customFormat="1" x14ac:dyDescent="0.25">
      <c r="A6314" s="139"/>
    </row>
    <row r="6315" spans="1:1" s="138" customFormat="1" x14ac:dyDescent="0.25">
      <c r="A6315" s="139"/>
    </row>
    <row r="6316" spans="1:1" s="138" customFormat="1" x14ac:dyDescent="0.25">
      <c r="A6316" s="139"/>
    </row>
    <row r="6317" spans="1:1" s="138" customFormat="1" x14ac:dyDescent="0.25">
      <c r="A6317" s="139"/>
    </row>
    <row r="6318" spans="1:1" s="138" customFormat="1" x14ac:dyDescent="0.25">
      <c r="A6318" s="139"/>
    </row>
    <row r="6319" spans="1:1" s="138" customFormat="1" x14ac:dyDescent="0.25">
      <c r="A6319" s="139"/>
    </row>
    <row r="6320" spans="1:1" s="138" customFormat="1" x14ac:dyDescent="0.25">
      <c r="A6320" s="139"/>
    </row>
    <row r="6321" spans="1:1" s="138" customFormat="1" x14ac:dyDescent="0.25">
      <c r="A6321" s="139"/>
    </row>
    <row r="6322" spans="1:1" s="138" customFormat="1" x14ac:dyDescent="0.25">
      <c r="A6322" s="139"/>
    </row>
    <row r="6323" spans="1:1" s="138" customFormat="1" x14ac:dyDescent="0.25">
      <c r="A6323" s="139"/>
    </row>
    <row r="6324" spans="1:1" s="138" customFormat="1" x14ac:dyDescent="0.25">
      <c r="A6324" s="139"/>
    </row>
    <row r="6325" spans="1:1" s="138" customFormat="1" x14ac:dyDescent="0.25">
      <c r="A6325" s="139"/>
    </row>
    <row r="6326" spans="1:1" s="138" customFormat="1" x14ac:dyDescent="0.25">
      <c r="A6326" s="139"/>
    </row>
    <row r="6327" spans="1:1" s="138" customFormat="1" x14ac:dyDescent="0.25">
      <c r="A6327" s="139"/>
    </row>
    <row r="6328" spans="1:1" s="138" customFormat="1" x14ac:dyDescent="0.25">
      <c r="A6328" s="139"/>
    </row>
    <row r="6329" spans="1:1" s="138" customFormat="1" x14ac:dyDescent="0.25">
      <c r="A6329" s="139"/>
    </row>
    <row r="6330" spans="1:1" s="138" customFormat="1" x14ac:dyDescent="0.25">
      <c r="A6330" s="139"/>
    </row>
    <row r="6331" spans="1:1" s="138" customFormat="1" x14ac:dyDescent="0.25">
      <c r="A6331" s="139"/>
    </row>
    <row r="6332" spans="1:1" s="138" customFormat="1" x14ac:dyDescent="0.25">
      <c r="A6332" s="139"/>
    </row>
    <row r="6333" spans="1:1" s="138" customFormat="1" x14ac:dyDescent="0.25">
      <c r="A6333" s="139"/>
    </row>
    <row r="6334" spans="1:1" s="138" customFormat="1" x14ac:dyDescent="0.25">
      <c r="A6334" s="139"/>
    </row>
    <row r="6335" spans="1:1" s="138" customFormat="1" x14ac:dyDescent="0.25">
      <c r="A6335" s="139"/>
    </row>
    <row r="6336" spans="1:1" s="138" customFormat="1" x14ac:dyDescent="0.25">
      <c r="A6336" s="139"/>
    </row>
    <row r="6337" spans="1:1" s="138" customFormat="1" x14ac:dyDescent="0.25">
      <c r="A6337" s="139"/>
    </row>
    <row r="6338" spans="1:1" s="138" customFormat="1" x14ac:dyDescent="0.25">
      <c r="A6338" s="139"/>
    </row>
    <row r="6339" spans="1:1" s="138" customFormat="1" x14ac:dyDescent="0.25">
      <c r="A6339" s="139"/>
    </row>
    <row r="6340" spans="1:1" s="138" customFormat="1" x14ac:dyDescent="0.25">
      <c r="A6340" s="139"/>
    </row>
    <row r="6341" spans="1:1" s="138" customFormat="1" x14ac:dyDescent="0.25">
      <c r="A6341" s="139"/>
    </row>
    <row r="6342" spans="1:1" s="138" customFormat="1" x14ac:dyDescent="0.25">
      <c r="A6342" s="139"/>
    </row>
    <row r="6343" spans="1:1" s="138" customFormat="1" x14ac:dyDescent="0.25">
      <c r="A6343" s="139"/>
    </row>
    <row r="6344" spans="1:1" s="138" customFormat="1" x14ac:dyDescent="0.25">
      <c r="A6344" s="139"/>
    </row>
    <row r="6345" spans="1:1" s="138" customFormat="1" x14ac:dyDescent="0.25">
      <c r="A6345" s="139"/>
    </row>
    <row r="6346" spans="1:1" s="138" customFormat="1" x14ac:dyDescent="0.25">
      <c r="A6346" s="139"/>
    </row>
    <row r="6347" spans="1:1" s="138" customFormat="1" x14ac:dyDescent="0.25">
      <c r="A6347" s="139"/>
    </row>
    <row r="6348" spans="1:1" s="138" customFormat="1" x14ac:dyDescent="0.25">
      <c r="A6348" s="139"/>
    </row>
    <row r="6349" spans="1:1" s="138" customFormat="1" x14ac:dyDescent="0.25">
      <c r="A6349" s="139"/>
    </row>
    <row r="6350" spans="1:1" s="138" customFormat="1" x14ac:dyDescent="0.25">
      <c r="A6350" s="139"/>
    </row>
    <row r="6351" spans="1:1" s="138" customFormat="1" x14ac:dyDescent="0.25">
      <c r="A6351" s="139"/>
    </row>
    <row r="6352" spans="1:1" s="138" customFormat="1" x14ac:dyDescent="0.25">
      <c r="A6352" s="139"/>
    </row>
    <row r="6353" spans="1:1" s="138" customFormat="1" x14ac:dyDescent="0.25">
      <c r="A6353" s="139"/>
    </row>
    <row r="6354" spans="1:1" s="138" customFormat="1" x14ac:dyDescent="0.25">
      <c r="A6354" s="139"/>
    </row>
    <row r="6355" spans="1:1" s="138" customFormat="1" x14ac:dyDescent="0.25">
      <c r="A6355" s="139"/>
    </row>
    <row r="6356" spans="1:1" s="138" customFormat="1" x14ac:dyDescent="0.25">
      <c r="A6356" s="139"/>
    </row>
    <row r="6357" spans="1:1" s="138" customFormat="1" x14ac:dyDescent="0.25">
      <c r="A6357" s="139"/>
    </row>
    <row r="6358" spans="1:1" s="138" customFormat="1" x14ac:dyDescent="0.25">
      <c r="A6358" s="139"/>
    </row>
    <row r="6359" spans="1:1" s="138" customFormat="1" x14ac:dyDescent="0.25">
      <c r="A6359" s="139"/>
    </row>
    <row r="6360" spans="1:1" s="138" customFormat="1" x14ac:dyDescent="0.25">
      <c r="A6360" s="139"/>
    </row>
    <row r="6361" spans="1:1" s="138" customFormat="1" x14ac:dyDescent="0.25">
      <c r="A6361" s="139"/>
    </row>
    <row r="6362" spans="1:1" s="138" customFormat="1" x14ac:dyDescent="0.25">
      <c r="A6362" s="139"/>
    </row>
    <row r="6363" spans="1:1" s="138" customFormat="1" x14ac:dyDescent="0.25">
      <c r="A6363" s="139"/>
    </row>
    <row r="6364" spans="1:1" s="138" customFormat="1" x14ac:dyDescent="0.25">
      <c r="A6364" s="139"/>
    </row>
    <row r="6365" spans="1:1" s="138" customFormat="1" x14ac:dyDescent="0.25">
      <c r="A6365" s="139"/>
    </row>
    <row r="6366" spans="1:1" s="138" customFormat="1" x14ac:dyDescent="0.25">
      <c r="A6366" s="139"/>
    </row>
    <row r="6367" spans="1:1" s="138" customFormat="1" x14ac:dyDescent="0.25">
      <c r="A6367" s="139"/>
    </row>
    <row r="6368" spans="1:1" s="138" customFormat="1" x14ac:dyDescent="0.25">
      <c r="A6368" s="139"/>
    </row>
    <row r="6369" spans="1:1" s="138" customFormat="1" x14ac:dyDescent="0.25">
      <c r="A6369" s="139"/>
    </row>
    <row r="6370" spans="1:1" s="138" customFormat="1" x14ac:dyDescent="0.25">
      <c r="A6370" s="139"/>
    </row>
    <row r="6371" spans="1:1" s="138" customFormat="1" x14ac:dyDescent="0.25">
      <c r="A6371" s="139"/>
    </row>
    <row r="6372" spans="1:1" s="138" customFormat="1" x14ac:dyDescent="0.25">
      <c r="A6372" s="139"/>
    </row>
    <row r="6373" spans="1:1" s="138" customFormat="1" x14ac:dyDescent="0.25">
      <c r="A6373" s="139"/>
    </row>
    <row r="6374" spans="1:1" s="138" customFormat="1" x14ac:dyDescent="0.25">
      <c r="A6374" s="139"/>
    </row>
    <row r="6375" spans="1:1" s="138" customFormat="1" x14ac:dyDescent="0.25">
      <c r="A6375" s="139"/>
    </row>
    <row r="6376" spans="1:1" s="138" customFormat="1" x14ac:dyDescent="0.25">
      <c r="A6376" s="139"/>
    </row>
    <row r="6377" spans="1:1" s="138" customFormat="1" x14ac:dyDescent="0.25">
      <c r="A6377" s="139"/>
    </row>
    <row r="6378" spans="1:1" s="138" customFormat="1" x14ac:dyDescent="0.25">
      <c r="A6378" s="139"/>
    </row>
    <row r="6379" spans="1:1" s="138" customFormat="1" x14ac:dyDescent="0.25">
      <c r="A6379" s="139"/>
    </row>
    <row r="6380" spans="1:1" s="138" customFormat="1" x14ac:dyDescent="0.25">
      <c r="A6380" s="139"/>
    </row>
    <row r="6381" spans="1:1" s="138" customFormat="1" x14ac:dyDescent="0.25">
      <c r="A6381" s="139"/>
    </row>
    <row r="6382" spans="1:1" s="138" customFormat="1" x14ac:dyDescent="0.25">
      <c r="A6382" s="139"/>
    </row>
    <row r="6383" spans="1:1" s="138" customFormat="1" x14ac:dyDescent="0.25">
      <c r="A6383" s="139"/>
    </row>
    <row r="6384" spans="1:1" s="138" customFormat="1" x14ac:dyDescent="0.25">
      <c r="A6384" s="139"/>
    </row>
    <row r="6385" spans="1:1" s="138" customFormat="1" x14ac:dyDescent="0.25">
      <c r="A6385" s="139"/>
    </row>
    <row r="6386" spans="1:1" s="138" customFormat="1" x14ac:dyDescent="0.25">
      <c r="A6386" s="139"/>
    </row>
    <row r="6387" spans="1:1" s="138" customFormat="1" x14ac:dyDescent="0.25">
      <c r="A6387" s="139"/>
    </row>
    <row r="6388" spans="1:1" s="138" customFormat="1" x14ac:dyDescent="0.25">
      <c r="A6388" s="139"/>
    </row>
    <row r="6389" spans="1:1" s="138" customFormat="1" x14ac:dyDescent="0.25">
      <c r="A6389" s="139"/>
    </row>
    <row r="6390" spans="1:1" s="138" customFormat="1" x14ac:dyDescent="0.25">
      <c r="A6390" s="139"/>
    </row>
    <row r="6391" spans="1:1" s="138" customFormat="1" x14ac:dyDescent="0.25">
      <c r="A6391" s="139"/>
    </row>
    <row r="6392" spans="1:1" s="138" customFormat="1" x14ac:dyDescent="0.25">
      <c r="A6392" s="139"/>
    </row>
    <row r="6393" spans="1:1" s="138" customFormat="1" x14ac:dyDescent="0.25">
      <c r="A6393" s="139"/>
    </row>
    <row r="6394" spans="1:1" s="138" customFormat="1" x14ac:dyDescent="0.25">
      <c r="A6394" s="139"/>
    </row>
    <row r="6395" spans="1:1" s="138" customFormat="1" x14ac:dyDescent="0.25">
      <c r="A6395" s="139"/>
    </row>
    <row r="6396" spans="1:1" s="138" customFormat="1" x14ac:dyDescent="0.25">
      <c r="A6396" s="139"/>
    </row>
    <row r="6397" spans="1:1" s="138" customFormat="1" x14ac:dyDescent="0.25">
      <c r="A6397" s="139"/>
    </row>
    <row r="6398" spans="1:1" s="138" customFormat="1" x14ac:dyDescent="0.25">
      <c r="A6398" s="139"/>
    </row>
    <row r="6399" spans="1:1" s="138" customFormat="1" x14ac:dyDescent="0.25">
      <c r="A6399" s="139"/>
    </row>
    <row r="6400" spans="1:1" s="138" customFormat="1" x14ac:dyDescent="0.25">
      <c r="A6400" s="139"/>
    </row>
    <row r="6401" spans="1:1" s="138" customFormat="1" x14ac:dyDescent="0.25">
      <c r="A6401" s="139"/>
    </row>
    <row r="6402" spans="1:1" s="138" customFormat="1" x14ac:dyDescent="0.25">
      <c r="A6402" s="139"/>
    </row>
    <row r="6403" spans="1:1" s="138" customFormat="1" x14ac:dyDescent="0.25">
      <c r="A6403" s="139"/>
    </row>
    <row r="6404" spans="1:1" s="138" customFormat="1" x14ac:dyDescent="0.25">
      <c r="A6404" s="139"/>
    </row>
    <row r="6405" spans="1:1" s="138" customFormat="1" x14ac:dyDescent="0.25">
      <c r="A6405" s="139"/>
    </row>
    <row r="6406" spans="1:1" s="138" customFormat="1" x14ac:dyDescent="0.25">
      <c r="A6406" s="139"/>
    </row>
    <row r="6407" spans="1:1" s="138" customFormat="1" x14ac:dyDescent="0.25">
      <c r="A6407" s="139"/>
    </row>
    <row r="6408" spans="1:1" s="138" customFormat="1" x14ac:dyDescent="0.25">
      <c r="A6408" s="139"/>
    </row>
    <row r="6409" spans="1:1" s="138" customFormat="1" x14ac:dyDescent="0.25">
      <c r="A6409" s="139"/>
    </row>
    <row r="6410" spans="1:1" s="138" customFormat="1" x14ac:dyDescent="0.25">
      <c r="A6410" s="139"/>
    </row>
    <row r="6411" spans="1:1" s="138" customFormat="1" x14ac:dyDescent="0.25">
      <c r="A6411" s="139"/>
    </row>
    <row r="6412" spans="1:1" s="138" customFormat="1" x14ac:dyDescent="0.25">
      <c r="A6412" s="139"/>
    </row>
    <row r="6413" spans="1:1" s="138" customFormat="1" x14ac:dyDescent="0.25">
      <c r="A6413" s="139"/>
    </row>
    <row r="6414" spans="1:1" s="138" customFormat="1" x14ac:dyDescent="0.25">
      <c r="A6414" s="139"/>
    </row>
    <row r="6415" spans="1:1" s="138" customFormat="1" x14ac:dyDescent="0.25">
      <c r="A6415" s="139"/>
    </row>
    <row r="6416" spans="1:1" s="138" customFormat="1" x14ac:dyDescent="0.25">
      <c r="A6416" s="139"/>
    </row>
    <row r="6417" spans="1:1" s="138" customFormat="1" x14ac:dyDescent="0.25">
      <c r="A6417" s="139"/>
    </row>
    <row r="6418" spans="1:1" s="138" customFormat="1" x14ac:dyDescent="0.25">
      <c r="A6418" s="139"/>
    </row>
    <row r="6419" spans="1:1" s="138" customFormat="1" x14ac:dyDescent="0.25">
      <c r="A6419" s="139"/>
    </row>
    <row r="6420" spans="1:1" s="138" customFormat="1" x14ac:dyDescent="0.25">
      <c r="A6420" s="139"/>
    </row>
    <row r="6421" spans="1:1" s="138" customFormat="1" x14ac:dyDescent="0.25">
      <c r="A6421" s="139"/>
    </row>
    <row r="6422" spans="1:1" s="138" customFormat="1" x14ac:dyDescent="0.25">
      <c r="A6422" s="139"/>
    </row>
    <row r="6423" spans="1:1" s="138" customFormat="1" x14ac:dyDescent="0.25">
      <c r="A6423" s="139"/>
    </row>
    <row r="6424" spans="1:1" s="138" customFormat="1" x14ac:dyDescent="0.25">
      <c r="A6424" s="139"/>
    </row>
    <row r="6425" spans="1:1" s="138" customFormat="1" x14ac:dyDescent="0.25">
      <c r="A6425" s="139"/>
    </row>
    <row r="6426" spans="1:1" s="138" customFormat="1" x14ac:dyDescent="0.25">
      <c r="A6426" s="139"/>
    </row>
    <row r="6427" spans="1:1" s="138" customFormat="1" x14ac:dyDescent="0.25">
      <c r="A6427" s="139"/>
    </row>
    <row r="6428" spans="1:1" s="138" customFormat="1" x14ac:dyDescent="0.25">
      <c r="A6428" s="139"/>
    </row>
    <row r="6429" spans="1:1" s="138" customFormat="1" x14ac:dyDescent="0.25">
      <c r="A6429" s="139"/>
    </row>
    <row r="6430" spans="1:1" s="138" customFormat="1" x14ac:dyDescent="0.25">
      <c r="A6430" s="139"/>
    </row>
    <row r="6431" spans="1:1" s="138" customFormat="1" x14ac:dyDescent="0.25">
      <c r="A6431" s="139"/>
    </row>
    <row r="6432" spans="1:1" s="138" customFormat="1" x14ac:dyDescent="0.25">
      <c r="A6432" s="139"/>
    </row>
    <row r="6433" spans="1:1" s="138" customFormat="1" x14ac:dyDescent="0.25">
      <c r="A6433" s="139"/>
    </row>
    <row r="6434" spans="1:1" s="138" customFormat="1" x14ac:dyDescent="0.25">
      <c r="A6434" s="139"/>
    </row>
    <row r="6435" spans="1:1" s="138" customFormat="1" x14ac:dyDescent="0.25">
      <c r="A6435" s="139"/>
    </row>
    <row r="6436" spans="1:1" s="138" customFormat="1" x14ac:dyDescent="0.25">
      <c r="A6436" s="139"/>
    </row>
    <row r="6437" spans="1:1" s="138" customFormat="1" x14ac:dyDescent="0.25">
      <c r="A6437" s="139"/>
    </row>
    <row r="6438" spans="1:1" s="138" customFormat="1" x14ac:dyDescent="0.25">
      <c r="A6438" s="139"/>
    </row>
    <row r="6439" spans="1:1" s="138" customFormat="1" x14ac:dyDescent="0.25">
      <c r="A6439" s="139"/>
    </row>
    <row r="6440" spans="1:1" s="138" customFormat="1" x14ac:dyDescent="0.25">
      <c r="A6440" s="139"/>
    </row>
    <row r="6441" spans="1:1" s="138" customFormat="1" x14ac:dyDescent="0.25">
      <c r="A6441" s="139"/>
    </row>
    <row r="6442" spans="1:1" s="138" customFormat="1" x14ac:dyDescent="0.25">
      <c r="A6442" s="139"/>
    </row>
    <row r="6443" spans="1:1" s="138" customFormat="1" x14ac:dyDescent="0.25">
      <c r="A6443" s="139"/>
    </row>
    <row r="6444" spans="1:1" s="138" customFormat="1" x14ac:dyDescent="0.25">
      <c r="A6444" s="139"/>
    </row>
    <row r="6445" spans="1:1" s="138" customFormat="1" x14ac:dyDescent="0.25">
      <c r="A6445" s="139"/>
    </row>
    <row r="6446" spans="1:1" s="138" customFormat="1" x14ac:dyDescent="0.25">
      <c r="A6446" s="139"/>
    </row>
    <row r="6447" spans="1:1" s="138" customFormat="1" x14ac:dyDescent="0.25">
      <c r="A6447" s="139"/>
    </row>
    <row r="6448" spans="1:1" s="138" customFormat="1" x14ac:dyDescent="0.25">
      <c r="A6448" s="139"/>
    </row>
    <row r="6449" spans="1:1" s="138" customFormat="1" x14ac:dyDescent="0.25">
      <c r="A6449" s="139"/>
    </row>
    <row r="6450" spans="1:1" s="138" customFormat="1" x14ac:dyDescent="0.25">
      <c r="A6450" s="139"/>
    </row>
    <row r="6451" spans="1:1" s="138" customFormat="1" x14ac:dyDescent="0.25">
      <c r="A6451" s="139"/>
    </row>
    <row r="6452" spans="1:1" s="138" customFormat="1" x14ac:dyDescent="0.25">
      <c r="A6452" s="139"/>
    </row>
    <row r="6453" spans="1:1" s="138" customFormat="1" x14ac:dyDescent="0.25">
      <c r="A6453" s="139"/>
    </row>
    <row r="6454" spans="1:1" s="138" customFormat="1" x14ac:dyDescent="0.25">
      <c r="A6454" s="139"/>
    </row>
    <row r="6455" spans="1:1" s="138" customFormat="1" x14ac:dyDescent="0.25">
      <c r="A6455" s="139"/>
    </row>
    <row r="6456" spans="1:1" s="138" customFormat="1" x14ac:dyDescent="0.25">
      <c r="A6456" s="139"/>
    </row>
    <row r="6457" spans="1:1" s="138" customFormat="1" x14ac:dyDescent="0.25">
      <c r="A6457" s="139"/>
    </row>
    <row r="6458" spans="1:1" s="138" customFormat="1" x14ac:dyDescent="0.25">
      <c r="A6458" s="139"/>
    </row>
    <row r="6459" spans="1:1" s="138" customFormat="1" x14ac:dyDescent="0.25">
      <c r="A6459" s="139"/>
    </row>
    <row r="6460" spans="1:1" s="138" customFormat="1" x14ac:dyDescent="0.25">
      <c r="A6460" s="139"/>
    </row>
    <row r="6461" spans="1:1" s="138" customFormat="1" x14ac:dyDescent="0.25">
      <c r="A6461" s="139"/>
    </row>
    <row r="6462" spans="1:1" s="138" customFormat="1" x14ac:dyDescent="0.25">
      <c r="A6462" s="139"/>
    </row>
    <row r="6463" spans="1:1" s="138" customFormat="1" x14ac:dyDescent="0.25">
      <c r="A6463" s="139"/>
    </row>
    <row r="6464" spans="1:1" s="138" customFormat="1" x14ac:dyDescent="0.25">
      <c r="A6464" s="139"/>
    </row>
    <row r="6465" spans="1:1" s="138" customFormat="1" x14ac:dyDescent="0.25">
      <c r="A6465" s="139"/>
    </row>
    <row r="6466" spans="1:1" s="138" customFormat="1" x14ac:dyDescent="0.25">
      <c r="A6466" s="139"/>
    </row>
    <row r="6467" spans="1:1" s="138" customFormat="1" x14ac:dyDescent="0.25">
      <c r="A6467" s="139"/>
    </row>
    <row r="6468" spans="1:1" s="138" customFormat="1" x14ac:dyDescent="0.25">
      <c r="A6468" s="139"/>
    </row>
    <row r="6469" spans="1:1" s="138" customFormat="1" x14ac:dyDescent="0.25">
      <c r="A6469" s="139"/>
    </row>
    <row r="6470" spans="1:1" s="138" customFormat="1" x14ac:dyDescent="0.25">
      <c r="A6470" s="139"/>
    </row>
    <row r="6471" spans="1:1" s="138" customFormat="1" x14ac:dyDescent="0.25">
      <c r="A6471" s="139"/>
    </row>
    <row r="6472" spans="1:1" s="138" customFormat="1" x14ac:dyDescent="0.25">
      <c r="A6472" s="139"/>
    </row>
    <row r="6473" spans="1:1" s="138" customFormat="1" x14ac:dyDescent="0.25">
      <c r="A6473" s="139"/>
    </row>
    <row r="6474" spans="1:1" s="138" customFormat="1" x14ac:dyDescent="0.25">
      <c r="A6474" s="139"/>
    </row>
    <row r="6475" spans="1:1" s="138" customFormat="1" x14ac:dyDescent="0.25">
      <c r="A6475" s="139"/>
    </row>
    <row r="6476" spans="1:1" s="138" customFormat="1" x14ac:dyDescent="0.25">
      <c r="A6476" s="139"/>
    </row>
    <row r="6477" spans="1:1" s="138" customFormat="1" x14ac:dyDescent="0.25">
      <c r="A6477" s="139"/>
    </row>
    <row r="6478" spans="1:1" s="138" customFormat="1" x14ac:dyDescent="0.25">
      <c r="A6478" s="139"/>
    </row>
    <row r="6479" spans="1:1" s="138" customFormat="1" x14ac:dyDescent="0.25">
      <c r="A6479" s="139"/>
    </row>
    <row r="6480" spans="1:1" s="138" customFormat="1" x14ac:dyDescent="0.25">
      <c r="A6480" s="139"/>
    </row>
    <row r="6481" spans="1:1" s="138" customFormat="1" x14ac:dyDescent="0.25">
      <c r="A6481" s="139"/>
    </row>
    <row r="6482" spans="1:1" s="138" customFormat="1" x14ac:dyDescent="0.25">
      <c r="A6482" s="139"/>
    </row>
    <row r="6483" spans="1:1" s="138" customFormat="1" x14ac:dyDescent="0.25">
      <c r="A6483" s="139"/>
    </row>
    <row r="6484" spans="1:1" s="138" customFormat="1" x14ac:dyDescent="0.25">
      <c r="A6484" s="139"/>
    </row>
    <row r="6485" spans="1:1" s="138" customFormat="1" x14ac:dyDescent="0.25">
      <c r="A6485" s="139"/>
    </row>
    <row r="6486" spans="1:1" s="138" customFormat="1" x14ac:dyDescent="0.25">
      <c r="A6486" s="139"/>
    </row>
    <row r="6487" spans="1:1" s="138" customFormat="1" x14ac:dyDescent="0.25">
      <c r="A6487" s="139"/>
    </row>
    <row r="6488" spans="1:1" s="138" customFormat="1" x14ac:dyDescent="0.25">
      <c r="A6488" s="139"/>
    </row>
    <row r="6489" spans="1:1" s="138" customFormat="1" x14ac:dyDescent="0.25">
      <c r="A6489" s="139"/>
    </row>
    <row r="6490" spans="1:1" s="138" customFormat="1" x14ac:dyDescent="0.25">
      <c r="A6490" s="139"/>
    </row>
    <row r="6491" spans="1:1" s="138" customFormat="1" x14ac:dyDescent="0.25">
      <c r="A6491" s="139"/>
    </row>
    <row r="6492" spans="1:1" s="138" customFormat="1" x14ac:dyDescent="0.25">
      <c r="A6492" s="139"/>
    </row>
    <row r="6493" spans="1:1" s="138" customFormat="1" x14ac:dyDescent="0.25">
      <c r="A6493" s="139"/>
    </row>
    <row r="6494" spans="1:1" s="138" customFormat="1" x14ac:dyDescent="0.25">
      <c r="A6494" s="139"/>
    </row>
    <row r="6495" spans="1:1" s="138" customFormat="1" x14ac:dyDescent="0.25">
      <c r="A6495" s="139"/>
    </row>
    <row r="6496" spans="1:1" s="138" customFormat="1" x14ac:dyDescent="0.25">
      <c r="A6496" s="139"/>
    </row>
    <row r="6497" spans="1:1" s="138" customFormat="1" x14ac:dyDescent="0.25">
      <c r="A6497" s="139"/>
    </row>
    <row r="6498" spans="1:1" s="138" customFormat="1" x14ac:dyDescent="0.25">
      <c r="A6498" s="139"/>
    </row>
    <row r="6499" spans="1:1" s="138" customFormat="1" x14ac:dyDescent="0.25">
      <c r="A6499" s="139"/>
    </row>
    <row r="6500" spans="1:1" s="138" customFormat="1" x14ac:dyDescent="0.25">
      <c r="A6500" s="139"/>
    </row>
    <row r="6501" spans="1:1" s="138" customFormat="1" x14ac:dyDescent="0.25">
      <c r="A6501" s="139"/>
    </row>
    <row r="6502" spans="1:1" s="138" customFormat="1" x14ac:dyDescent="0.25">
      <c r="A6502" s="139"/>
    </row>
    <row r="6503" spans="1:1" s="138" customFormat="1" x14ac:dyDescent="0.25">
      <c r="A6503" s="139"/>
    </row>
    <row r="6504" spans="1:1" s="138" customFormat="1" x14ac:dyDescent="0.25">
      <c r="A6504" s="139"/>
    </row>
    <row r="6505" spans="1:1" s="138" customFormat="1" x14ac:dyDescent="0.25">
      <c r="A6505" s="139"/>
    </row>
    <row r="6506" spans="1:1" s="138" customFormat="1" x14ac:dyDescent="0.25">
      <c r="A6506" s="139"/>
    </row>
    <row r="6507" spans="1:1" s="138" customFormat="1" x14ac:dyDescent="0.25">
      <c r="A6507" s="139"/>
    </row>
    <row r="6508" spans="1:1" s="138" customFormat="1" x14ac:dyDescent="0.25">
      <c r="A6508" s="139"/>
    </row>
    <row r="6509" spans="1:1" s="138" customFormat="1" x14ac:dyDescent="0.25">
      <c r="A6509" s="139"/>
    </row>
    <row r="6510" spans="1:1" s="138" customFormat="1" x14ac:dyDescent="0.25">
      <c r="A6510" s="139"/>
    </row>
    <row r="6511" spans="1:1" s="138" customFormat="1" x14ac:dyDescent="0.25">
      <c r="A6511" s="139"/>
    </row>
    <row r="6512" spans="1:1" s="138" customFormat="1" x14ac:dyDescent="0.25">
      <c r="A6512" s="139"/>
    </row>
    <row r="6513" spans="1:1" s="138" customFormat="1" x14ac:dyDescent="0.25">
      <c r="A6513" s="139"/>
    </row>
    <row r="6514" spans="1:1" s="138" customFormat="1" x14ac:dyDescent="0.25">
      <c r="A6514" s="139"/>
    </row>
    <row r="6515" spans="1:1" s="138" customFormat="1" x14ac:dyDescent="0.25">
      <c r="A6515" s="139"/>
    </row>
    <row r="6516" spans="1:1" s="138" customFormat="1" x14ac:dyDescent="0.25">
      <c r="A6516" s="139"/>
    </row>
    <row r="6517" spans="1:1" s="138" customFormat="1" x14ac:dyDescent="0.25">
      <c r="A6517" s="139"/>
    </row>
    <row r="6518" spans="1:1" s="138" customFormat="1" x14ac:dyDescent="0.25">
      <c r="A6518" s="139"/>
    </row>
    <row r="6519" spans="1:1" s="138" customFormat="1" x14ac:dyDescent="0.25">
      <c r="A6519" s="139"/>
    </row>
    <row r="6520" spans="1:1" s="138" customFormat="1" x14ac:dyDescent="0.25">
      <c r="A6520" s="139"/>
    </row>
    <row r="6521" spans="1:1" s="138" customFormat="1" x14ac:dyDescent="0.25">
      <c r="A6521" s="139"/>
    </row>
    <row r="6522" spans="1:1" s="138" customFormat="1" x14ac:dyDescent="0.25">
      <c r="A6522" s="139"/>
    </row>
    <row r="6523" spans="1:1" s="138" customFormat="1" x14ac:dyDescent="0.25">
      <c r="A6523" s="139"/>
    </row>
    <row r="6524" spans="1:1" s="138" customFormat="1" x14ac:dyDescent="0.25">
      <c r="A6524" s="139"/>
    </row>
    <row r="6525" spans="1:1" s="138" customFormat="1" x14ac:dyDescent="0.25">
      <c r="A6525" s="139"/>
    </row>
    <row r="6526" spans="1:1" s="138" customFormat="1" x14ac:dyDescent="0.25">
      <c r="A6526" s="139"/>
    </row>
    <row r="6527" spans="1:1" s="138" customFormat="1" x14ac:dyDescent="0.25">
      <c r="A6527" s="139"/>
    </row>
    <row r="6528" spans="1:1" s="138" customFormat="1" x14ac:dyDescent="0.25">
      <c r="A6528" s="139"/>
    </row>
    <row r="6529" spans="1:1" s="138" customFormat="1" x14ac:dyDescent="0.25">
      <c r="A6529" s="139"/>
    </row>
    <row r="6530" spans="1:1" s="138" customFormat="1" x14ac:dyDescent="0.25">
      <c r="A6530" s="139"/>
    </row>
    <row r="6531" spans="1:1" s="138" customFormat="1" x14ac:dyDescent="0.25">
      <c r="A6531" s="139"/>
    </row>
    <row r="6532" spans="1:1" s="138" customFormat="1" x14ac:dyDescent="0.25">
      <c r="A6532" s="139"/>
    </row>
    <row r="6533" spans="1:1" s="138" customFormat="1" x14ac:dyDescent="0.25">
      <c r="A6533" s="139"/>
    </row>
    <row r="6534" spans="1:1" s="138" customFormat="1" x14ac:dyDescent="0.25">
      <c r="A6534" s="139"/>
    </row>
    <row r="6535" spans="1:1" s="138" customFormat="1" x14ac:dyDescent="0.25">
      <c r="A6535" s="139"/>
    </row>
    <row r="6536" spans="1:1" s="138" customFormat="1" x14ac:dyDescent="0.25">
      <c r="A6536" s="139"/>
    </row>
    <row r="6537" spans="1:1" s="138" customFormat="1" x14ac:dyDescent="0.25">
      <c r="A6537" s="139"/>
    </row>
    <row r="6538" spans="1:1" s="138" customFormat="1" x14ac:dyDescent="0.25">
      <c r="A6538" s="139"/>
    </row>
    <row r="6539" spans="1:1" s="138" customFormat="1" x14ac:dyDescent="0.25">
      <c r="A6539" s="139"/>
    </row>
    <row r="6540" spans="1:1" s="138" customFormat="1" x14ac:dyDescent="0.25">
      <c r="A6540" s="139"/>
    </row>
    <row r="6541" spans="1:1" s="138" customFormat="1" x14ac:dyDescent="0.25">
      <c r="A6541" s="139"/>
    </row>
    <row r="6542" spans="1:1" s="138" customFormat="1" x14ac:dyDescent="0.25">
      <c r="A6542" s="139"/>
    </row>
    <row r="6543" spans="1:1" s="138" customFormat="1" x14ac:dyDescent="0.25">
      <c r="A6543" s="139"/>
    </row>
    <row r="6544" spans="1:1" s="138" customFormat="1" x14ac:dyDescent="0.25">
      <c r="A6544" s="139"/>
    </row>
    <row r="6545" spans="1:1" s="138" customFormat="1" x14ac:dyDescent="0.25">
      <c r="A6545" s="139"/>
    </row>
    <row r="6546" spans="1:1" s="138" customFormat="1" x14ac:dyDescent="0.25">
      <c r="A6546" s="139"/>
    </row>
    <row r="6547" spans="1:1" s="138" customFormat="1" x14ac:dyDescent="0.25">
      <c r="A6547" s="139"/>
    </row>
    <row r="6548" spans="1:1" s="138" customFormat="1" x14ac:dyDescent="0.25">
      <c r="A6548" s="139"/>
    </row>
    <row r="6549" spans="1:1" s="138" customFormat="1" x14ac:dyDescent="0.25">
      <c r="A6549" s="139"/>
    </row>
    <row r="6550" spans="1:1" s="138" customFormat="1" x14ac:dyDescent="0.25">
      <c r="A6550" s="139"/>
    </row>
    <row r="6551" spans="1:1" s="138" customFormat="1" x14ac:dyDescent="0.25">
      <c r="A6551" s="139"/>
    </row>
    <row r="6552" spans="1:1" s="138" customFormat="1" x14ac:dyDescent="0.25">
      <c r="A6552" s="139"/>
    </row>
    <row r="6553" spans="1:1" s="138" customFormat="1" x14ac:dyDescent="0.25">
      <c r="A6553" s="139"/>
    </row>
    <row r="6554" spans="1:1" s="138" customFormat="1" x14ac:dyDescent="0.25">
      <c r="A6554" s="139"/>
    </row>
    <row r="6555" spans="1:1" s="138" customFormat="1" x14ac:dyDescent="0.25">
      <c r="A6555" s="139"/>
    </row>
    <row r="6556" spans="1:1" s="138" customFormat="1" x14ac:dyDescent="0.25">
      <c r="A6556" s="139"/>
    </row>
    <row r="6557" spans="1:1" s="138" customFormat="1" x14ac:dyDescent="0.25">
      <c r="A6557" s="139"/>
    </row>
    <row r="6558" spans="1:1" s="138" customFormat="1" x14ac:dyDescent="0.25">
      <c r="A6558" s="139"/>
    </row>
    <row r="6559" spans="1:1" s="138" customFormat="1" x14ac:dyDescent="0.25">
      <c r="A6559" s="139"/>
    </row>
    <row r="6560" spans="1:1" s="138" customFormat="1" x14ac:dyDescent="0.25">
      <c r="A6560" s="139"/>
    </row>
    <row r="6561" spans="1:1" s="138" customFormat="1" x14ac:dyDescent="0.25">
      <c r="A6561" s="139"/>
    </row>
    <row r="6562" spans="1:1" s="138" customFormat="1" x14ac:dyDescent="0.25">
      <c r="A6562" s="139"/>
    </row>
    <row r="6563" spans="1:1" s="138" customFormat="1" x14ac:dyDescent="0.25">
      <c r="A6563" s="139"/>
    </row>
    <row r="6564" spans="1:1" s="138" customFormat="1" x14ac:dyDescent="0.25">
      <c r="A6564" s="139"/>
    </row>
    <row r="6565" spans="1:1" s="138" customFormat="1" x14ac:dyDescent="0.25">
      <c r="A6565" s="139"/>
    </row>
    <row r="6566" spans="1:1" s="138" customFormat="1" x14ac:dyDescent="0.25">
      <c r="A6566" s="139"/>
    </row>
    <row r="6567" spans="1:1" s="138" customFormat="1" x14ac:dyDescent="0.25">
      <c r="A6567" s="139"/>
    </row>
    <row r="6568" spans="1:1" s="138" customFormat="1" x14ac:dyDescent="0.25">
      <c r="A6568" s="139"/>
    </row>
    <row r="6569" spans="1:1" s="138" customFormat="1" x14ac:dyDescent="0.25">
      <c r="A6569" s="139"/>
    </row>
    <row r="6570" spans="1:1" s="138" customFormat="1" x14ac:dyDescent="0.25">
      <c r="A6570" s="139"/>
    </row>
    <row r="6571" spans="1:1" s="138" customFormat="1" x14ac:dyDescent="0.25">
      <c r="A6571" s="139"/>
    </row>
    <row r="6572" spans="1:1" s="138" customFormat="1" x14ac:dyDescent="0.25">
      <c r="A6572" s="139"/>
    </row>
    <row r="6573" spans="1:1" s="138" customFormat="1" x14ac:dyDescent="0.25">
      <c r="A6573" s="139"/>
    </row>
    <row r="6574" spans="1:1" s="138" customFormat="1" x14ac:dyDescent="0.25">
      <c r="A6574" s="139"/>
    </row>
    <row r="6575" spans="1:1" s="138" customFormat="1" x14ac:dyDescent="0.25">
      <c r="A6575" s="139"/>
    </row>
    <row r="6576" spans="1:1" s="138" customFormat="1" x14ac:dyDescent="0.25">
      <c r="A6576" s="139"/>
    </row>
    <row r="6577" spans="1:1" s="138" customFormat="1" x14ac:dyDescent="0.25">
      <c r="A6577" s="139"/>
    </row>
    <row r="6578" spans="1:1" s="138" customFormat="1" x14ac:dyDescent="0.25">
      <c r="A6578" s="139"/>
    </row>
    <row r="6579" spans="1:1" s="138" customFormat="1" x14ac:dyDescent="0.25">
      <c r="A6579" s="139"/>
    </row>
    <row r="6580" spans="1:1" s="138" customFormat="1" x14ac:dyDescent="0.25">
      <c r="A6580" s="139"/>
    </row>
    <row r="6581" spans="1:1" s="138" customFormat="1" x14ac:dyDescent="0.25">
      <c r="A6581" s="139"/>
    </row>
    <row r="6582" spans="1:1" s="138" customFormat="1" x14ac:dyDescent="0.25">
      <c r="A6582" s="139"/>
    </row>
    <row r="6583" spans="1:1" s="138" customFormat="1" x14ac:dyDescent="0.25">
      <c r="A6583" s="139"/>
    </row>
    <row r="6584" spans="1:1" s="138" customFormat="1" x14ac:dyDescent="0.25">
      <c r="A6584" s="139"/>
    </row>
    <row r="6585" spans="1:1" s="138" customFormat="1" x14ac:dyDescent="0.25">
      <c r="A6585" s="139"/>
    </row>
    <row r="6586" spans="1:1" s="138" customFormat="1" x14ac:dyDescent="0.25">
      <c r="A6586" s="139"/>
    </row>
    <row r="6587" spans="1:1" s="138" customFormat="1" x14ac:dyDescent="0.25">
      <c r="A6587" s="139"/>
    </row>
    <row r="6588" spans="1:1" s="138" customFormat="1" x14ac:dyDescent="0.25">
      <c r="A6588" s="139"/>
    </row>
    <row r="6589" spans="1:1" s="138" customFormat="1" x14ac:dyDescent="0.25">
      <c r="A6589" s="139"/>
    </row>
    <row r="6590" spans="1:1" s="138" customFormat="1" x14ac:dyDescent="0.25">
      <c r="A6590" s="139"/>
    </row>
    <row r="6591" spans="1:1" s="138" customFormat="1" x14ac:dyDescent="0.25">
      <c r="A6591" s="139"/>
    </row>
    <row r="6592" spans="1:1" s="138" customFormat="1" x14ac:dyDescent="0.25">
      <c r="A6592" s="139"/>
    </row>
    <row r="6593" spans="1:1" s="138" customFormat="1" x14ac:dyDescent="0.25">
      <c r="A6593" s="139"/>
    </row>
    <row r="6594" spans="1:1" s="138" customFormat="1" x14ac:dyDescent="0.25">
      <c r="A6594" s="139"/>
    </row>
    <row r="6595" spans="1:1" s="138" customFormat="1" x14ac:dyDescent="0.25">
      <c r="A6595" s="139"/>
    </row>
    <row r="6596" spans="1:1" s="138" customFormat="1" x14ac:dyDescent="0.25">
      <c r="A6596" s="139"/>
    </row>
    <row r="6597" spans="1:1" s="138" customFormat="1" x14ac:dyDescent="0.25">
      <c r="A6597" s="139"/>
    </row>
    <row r="6598" spans="1:1" s="138" customFormat="1" x14ac:dyDescent="0.25">
      <c r="A6598" s="139"/>
    </row>
    <row r="6599" spans="1:1" s="138" customFormat="1" x14ac:dyDescent="0.25">
      <c r="A6599" s="139"/>
    </row>
    <row r="6600" spans="1:1" s="138" customFormat="1" x14ac:dyDescent="0.25">
      <c r="A6600" s="139"/>
    </row>
    <row r="6601" spans="1:1" s="138" customFormat="1" x14ac:dyDescent="0.25">
      <c r="A6601" s="139"/>
    </row>
    <row r="6602" spans="1:1" s="138" customFormat="1" x14ac:dyDescent="0.25">
      <c r="A6602" s="139"/>
    </row>
    <row r="6603" spans="1:1" s="138" customFormat="1" x14ac:dyDescent="0.25">
      <c r="A6603" s="139"/>
    </row>
    <row r="6604" spans="1:1" s="138" customFormat="1" x14ac:dyDescent="0.25">
      <c r="A6604" s="139"/>
    </row>
    <row r="6605" spans="1:1" s="138" customFormat="1" x14ac:dyDescent="0.25">
      <c r="A6605" s="139"/>
    </row>
    <row r="6606" spans="1:1" s="138" customFormat="1" x14ac:dyDescent="0.25">
      <c r="A6606" s="139"/>
    </row>
    <row r="6607" spans="1:1" s="138" customFormat="1" x14ac:dyDescent="0.25">
      <c r="A6607" s="139"/>
    </row>
    <row r="6608" spans="1:1" s="138" customFormat="1" x14ac:dyDescent="0.25">
      <c r="A6608" s="139"/>
    </row>
    <row r="6609" spans="1:1" s="138" customFormat="1" x14ac:dyDescent="0.25">
      <c r="A6609" s="139"/>
    </row>
    <row r="6610" spans="1:1" s="138" customFormat="1" x14ac:dyDescent="0.25">
      <c r="A6610" s="139"/>
    </row>
    <row r="6611" spans="1:1" s="138" customFormat="1" x14ac:dyDescent="0.25">
      <c r="A6611" s="139"/>
    </row>
    <row r="6612" spans="1:1" s="138" customFormat="1" x14ac:dyDescent="0.25">
      <c r="A6612" s="139"/>
    </row>
    <row r="6613" spans="1:1" s="138" customFormat="1" x14ac:dyDescent="0.25">
      <c r="A6613" s="139"/>
    </row>
    <row r="6614" spans="1:1" s="138" customFormat="1" x14ac:dyDescent="0.25">
      <c r="A6614" s="139"/>
    </row>
    <row r="6615" spans="1:1" s="138" customFormat="1" x14ac:dyDescent="0.25">
      <c r="A6615" s="139"/>
    </row>
    <row r="6616" spans="1:1" s="138" customFormat="1" x14ac:dyDescent="0.25">
      <c r="A6616" s="139"/>
    </row>
    <row r="6617" spans="1:1" s="138" customFormat="1" x14ac:dyDescent="0.25">
      <c r="A6617" s="139"/>
    </row>
    <row r="6618" spans="1:1" s="138" customFormat="1" x14ac:dyDescent="0.25">
      <c r="A6618" s="139"/>
    </row>
    <row r="6619" spans="1:1" s="138" customFormat="1" x14ac:dyDescent="0.25">
      <c r="A6619" s="139"/>
    </row>
    <row r="6620" spans="1:1" s="138" customFormat="1" x14ac:dyDescent="0.25">
      <c r="A6620" s="139"/>
    </row>
    <row r="6621" spans="1:1" s="138" customFormat="1" x14ac:dyDescent="0.25">
      <c r="A6621" s="139"/>
    </row>
    <row r="6622" spans="1:1" s="138" customFormat="1" x14ac:dyDescent="0.25">
      <c r="A6622" s="139"/>
    </row>
    <row r="6623" spans="1:1" s="138" customFormat="1" x14ac:dyDescent="0.25">
      <c r="A6623" s="139"/>
    </row>
    <row r="6624" spans="1:1" s="138" customFormat="1" x14ac:dyDescent="0.25">
      <c r="A6624" s="139"/>
    </row>
    <row r="6625" spans="1:1" s="138" customFormat="1" x14ac:dyDescent="0.25">
      <c r="A6625" s="139"/>
    </row>
    <row r="6626" spans="1:1" s="138" customFormat="1" x14ac:dyDescent="0.25">
      <c r="A6626" s="139"/>
    </row>
    <row r="6627" spans="1:1" s="138" customFormat="1" x14ac:dyDescent="0.25">
      <c r="A6627" s="139"/>
    </row>
    <row r="6628" spans="1:1" s="138" customFormat="1" x14ac:dyDescent="0.25">
      <c r="A6628" s="139"/>
    </row>
    <row r="6629" spans="1:1" s="138" customFormat="1" x14ac:dyDescent="0.25">
      <c r="A6629" s="139"/>
    </row>
    <row r="6630" spans="1:1" s="138" customFormat="1" x14ac:dyDescent="0.25">
      <c r="A6630" s="139"/>
    </row>
    <row r="6631" spans="1:1" s="138" customFormat="1" x14ac:dyDescent="0.25">
      <c r="A6631" s="139"/>
    </row>
    <row r="6632" spans="1:1" s="138" customFormat="1" x14ac:dyDescent="0.25">
      <c r="A6632" s="139"/>
    </row>
    <row r="6633" spans="1:1" s="138" customFormat="1" x14ac:dyDescent="0.25">
      <c r="A6633" s="139"/>
    </row>
    <row r="6634" spans="1:1" s="138" customFormat="1" x14ac:dyDescent="0.25">
      <c r="A6634" s="139"/>
    </row>
    <row r="6635" spans="1:1" s="138" customFormat="1" x14ac:dyDescent="0.25">
      <c r="A6635" s="139"/>
    </row>
    <row r="6636" spans="1:1" s="138" customFormat="1" x14ac:dyDescent="0.25">
      <c r="A6636" s="139"/>
    </row>
    <row r="6637" spans="1:1" s="138" customFormat="1" x14ac:dyDescent="0.25">
      <c r="A6637" s="139"/>
    </row>
    <row r="6638" spans="1:1" s="138" customFormat="1" x14ac:dyDescent="0.25">
      <c r="A6638" s="139"/>
    </row>
    <row r="6639" spans="1:1" s="138" customFormat="1" x14ac:dyDescent="0.25">
      <c r="A6639" s="139"/>
    </row>
    <row r="6640" spans="1:1" s="138" customFormat="1" x14ac:dyDescent="0.25">
      <c r="A6640" s="139"/>
    </row>
    <row r="6641" spans="1:1" s="138" customFormat="1" x14ac:dyDescent="0.25">
      <c r="A6641" s="139"/>
    </row>
    <row r="6642" spans="1:1" s="138" customFormat="1" x14ac:dyDescent="0.25">
      <c r="A6642" s="139"/>
    </row>
    <row r="6643" spans="1:1" s="138" customFormat="1" x14ac:dyDescent="0.25">
      <c r="A6643" s="139"/>
    </row>
    <row r="6644" spans="1:1" s="138" customFormat="1" x14ac:dyDescent="0.25">
      <c r="A6644" s="139"/>
    </row>
    <row r="6645" spans="1:1" s="138" customFormat="1" x14ac:dyDescent="0.25">
      <c r="A6645" s="139"/>
    </row>
    <row r="6646" spans="1:1" s="138" customFormat="1" x14ac:dyDescent="0.25">
      <c r="A6646" s="139"/>
    </row>
    <row r="6647" spans="1:1" s="138" customFormat="1" x14ac:dyDescent="0.25">
      <c r="A6647" s="139"/>
    </row>
    <row r="6648" spans="1:1" s="138" customFormat="1" x14ac:dyDescent="0.25">
      <c r="A6648" s="139"/>
    </row>
    <row r="6649" spans="1:1" s="138" customFormat="1" x14ac:dyDescent="0.25">
      <c r="A6649" s="139"/>
    </row>
    <row r="6650" spans="1:1" s="138" customFormat="1" x14ac:dyDescent="0.25">
      <c r="A6650" s="139"/>
    </row>
    <row r="6651" spans="1:1" s="138" customFormat="1" x14ac:dyDescent="0.25">
      <c r="A6651" s="139"/>
    </row>
    <row r="6652" spans="1:1" s="138" customFormat="1" x14ac:dyDescent="0.25">
      <c r="A6652" s="139"/>
    </row>
    <row r="6653" spans="1:1" s="138" customFormat="1" x14ac:dyDescent="0.25">
      <c r="A6653" s="139"/>
    </row>
    <row r="6654" spans="1:1" s="138" customFormat="1" x14ac:dyDescent="0.25">
      <c r="A6654" s="139"/>
    </row>
    <row r="6655" spans="1:1" s="138" customFormat="1" x14ac:dyDescent="0.25">
      <c r="A6655" s="139"/>
    </row>
    <row r="6656" spans="1:1" s="138" customFormat="1" x14ac:dyDescent="0.25">
      <c r="A6656" s="139"/>
    </row>
    <row r="6657" spans="1:1" s="138" customFormat="1" x14ac:dyDescent="0.25">
      <c r="A6657" s="139"/>
    </row>
    <row r="6658" spans="1:1" s="138" customFormat="1" x14ac:dyDescent="0.25">
      <c r="A6658" s="139"/>
    </row>
    <row r="6659" spans="1:1" s="138" customFormat="1" x14ac:dyDescent="0.25">
      <c r="A6659" s="139"/>
    </row>
    <row r="6660" spans="1:1" s="138" customFormat="1" x14ac:dyDescent="0.25">
      <c r="A6660" s="139"/>
    </row>
    <row r="6661" spans="1:1" s="138" customFormat="1" x14ac:dyDescent="0.25">
      <c r="A6661" s="139"/>
    </row>
    <row r="6662" spans="1:1" s="138" customFormat="1" x14ac:dyDescent="0.25">
      <c r="A6662" s="139"/>
    </row>
    <row r="6663" spans="1:1" s="138" customFormat="1" x14ac:dyDescent="0.25">
      <c r="A6663" s="139"/>
    </row>
    <row r="6664" spans="1:1" s="138" customFormat="1" x14ac:dyDescent="0.25">
      <c r="A6664" s="139"/>
    </row>
    <row r="6665" spans="1:1" s="138" customFormat="1" x14ac:dyDescent="0.25">
      <c r="A6665" s="139"/>
    </row>
    <row r="6666" spans="1:1" s="138" customFormat="1" x14ac:dyDescent="0.25">
      <c r="A6666" s="139"/>
    </row>
    <row r="6667" spans="1:1" s="138" customFormat="1" x14ac:dyDescent="0.25">
      <c r="A6667" s="139"/>
    </row>
    <row r="6668" spans="1:1" s="138" customFormat="1" x14ac:dyDescent="0.25">
      <c r="A6668" s="139"/>
    </row>
    <row r="6669" spans="1:1" s="138" customFormat="1" x14ac:dyDescent="0.25">
      <c r="A6669" s="139"/>
    </row>
    <row r="6670" spans="1:1" s="138" customFormat="1" x14ac:dyDescent="0.25">
      <c r="A6670" s="139"/>
    </row>
    <row r="6671" spans="1:1" s="138" customFormat="1" x14ac:dyDescent="0.25">
      <c r="A6671" s="139"/>
    </row>
    <row r="6672" spans="1:1" s="138" customFormat="1" x14ac:dyDescent="0.25">
      <c r="A6672" s="139"/>
    </row>
    <row r="6673" spans="1:1" s="138" customFormat="1" x14ac:dyDescent="0.25">
      <c r="A6673" s="139"/>
    </row>
    <row r="6674" spans="1:1" s="138" customFormat="1" x14ac:dyDescent="0.25">
      <c r="A6674" s="139"/>
    </row>
    <row r="6675" spans="1:1" s="138" customFormat="1" x14ac:dyDescent="0.25">
      <c r="A6675" s="139"/>
    </row>
    <row r="6676" spans="1:1" s="138" customFormat="1" x14ac:dyDescent="0.25">
      <c r="A6676" s="139"/>
    </row>
    <row r="6677" spans="1:1" s="138" customFormat="1" x14ac:dyDescent="0.25">
      <c r="A6677" s="139"/>
    </row>
    <row r="6678" spans="1:1" s="138" customFormat="1" x14ac:dyDescent="0.25">
      <c r="A6678" s="139"/>
    </row>
    <row r="6679" spans="1:1" s="138" customFormat="1" x14ac:dyDescent="0.25">
      <c r="A6679" s="139"/>
    </row>
    <row r="6680" spans="1:1" s="138" customFormat="1" x14ac:dyDescent="0.25">
      <c r="A6680" s="139"/>
    </row>
    <row r="6681" spans="1:1" s="138" customFormat="1" x14ac:dyDescent="0.25">
      <c r="A6681" s="139"/>
    </row>
    <row r="6682" spans="1:1" s="138" customFormat="1" x14ac:dyDescent="0.25">
      <c r="A6682" s="139"/>
    </row>
    <row r="6683" spans="1:1" s="138" customFormat="1" x14ac:dyDescent="0.25">
      <c r="A6683" s="139"/>
    </row>
    <row r="6684" spans="1:1" s="138" customFormat="1" x14ac:dyDescent="0.25">
      <c r="A6684" s="139"/>
    </row>
    <row r="6685" spans="1:1" s="138" customFormat="1" x14ac:dyDescent="0.25">
      <c r="A6685" s="139"/>
    </row>
    <row r="6686" spans="1:1" s="138" customFormat="1" x14ac:dyDescent="0.25">
      <c r="A6686" s="139"/>
    </row>
    <row r="6687" spans="1:1" s="138" customFormat="1" x14ac:dyDescent="0.25">
      <c r="A6687" s="139"/>
    </row>
    <row r="6688" spans="1:1" s="138" customFormat="1" x14ac:dyDescent="0.25">
      <c r="A6688" s="139"/>
    </row>
    <row r="6689" spans="1:1" s="138" customFormat="1" x14ac:dyDescent="0.25">
      <c r="A6689" s="139"/>
    </row>
    <row r="6690" spans="1:1" s="138" customFormat="1" x14ac:dyDescent="0.25">
      <c r="A6690" s="139"/>
    </row>
    <row r="6691" spans="1:1" s="138" customFormat="1" x14ac:dyDescent="0.25">
      <c r="A6691" s="139"/>
    </row>
    <row r="6692" spans="1:1" s="138" customFormat="1" x14ac:dyDescent="0.25">
      <c r="A6692" s="139"/>
    </row>
    <row r="6693" spans="1:1" s="138" customFormat="1" x14ac:dyDescent="0.25">
      <c r="A6693" s="139"/>
    </row>
    <row r="6694" spans="1:1" s="138" customFormat="1" x14ac:dyDescent="0.25">
      <c r="A6694" s="139"/>
    </row>
    <row r="6695" spans="1:1" s="138" customFormat="1" x14ac:dyDescent="0.25">
      <c r="A6695" s="139"/>
    </row>
    <row r="6696" spans="1:1" s="138" customFormat="1" x14ac:dyDescent="0.25">
      <c r="A6696" s="139"/>
    </row>
    <row r="6697" spans="1:1" s="138" customFormat="1" x14ac:dyDescent="0.25">
      <c r="A6697" s="139"/>
    </row>
    <row r="6698" spans="1:1" s="138" customFormat="1" x14ac:dyDescent="0.25">
      <c r="A6698" s="139"/>
    </row>
    <row r="6699" spans="1:1" s="138" customFormat="1" x14ac:dyDescent="0.25">
      <c r="A6699" s="139"/>
    </row>
    <row r="6700" spans="1:1" s="138" customFormat="1" x14ac:dyDescent="0.25">
      <c r="A6700" s="139"/>
    </row>
    <row r="6701" spans="1:1" s="138" customFormat="1" x14ac:dyDescent="0.25">
      <c r="A6701" s="139"/>
    </row>
    <row r="6702" spans="1:1" s="138" customFormat="1" x14ac:dyDescent="0.25">
      <c r="A6702" s="139"/>
    </row>
    <row r="6703" spans="1:1" s="138" customFormat="1" x14ac:dyDescent="0.25">
      <c r="A6703" s="139"/>
    </row>
    <row r="6704" spans="1:1" s="138" customFormat="1" x14ac:dyDescent="0.25">
      <c r="A6704" s="139"/>
    </row>
    <row r="6705" spans="1:1" s="138" customFormat="1" x14ac:dyDescent="0.25">
      <c r="A6705" s="139"/>
    </row>
    <row r="6706" spans="1:1" s="138" customFormat="1" x14ac:dyDescent="0.25">
      <c r="A6706" s="139"/>
    </row>
    <row r="6707" spans="1:1" s="138" customFormat="1" x14ac:dyDescent="0.25">
      <c r="A6707" s="139"/>
    </row>
    <row r="6708" spans="1:1" s="138" customFormat="1" x14ac:dyDescent="0.25">
      <c r="A6708" s="139"/>
    </row>
    <row r="6709" spans="1:1" s="138" customFormat="1" x14ac:dyDescent="0.25">
      <c r="A6709" s="139"/>
    </row>
    <row r="6710" spans="1:1" s="138" customFormat="1" x14ac:dyDescent="0.25">
      <c r="A6710" s="139"/>
    </row>
    <row r="6711" spans="1:1" s="138" customFormat="1" x14ac:dyDescent="0.25">
      <c r="A6711" s="139"/>
    </row>
    <row r="6712" spans="1:1" s="138" customFormat="1" x14ac:dyDescent="0.25">
      <c r="A6712" s="139"/>
    </row>
    <row r="6713" spans="1:1" s="138" customFormat="1" x14ac:dyDescent="0.25">
      <c r="A6713" s="139"/>
    </row>
    <row r="6714" spans="1:1" s="138" customFormat="1" x14ac:dyDescent="0.25">
      <c r="A6714" s="139"/>
    </row>
    <row r="6715" spans="1:1" s="138" customFormat="1" x14ac:dyDescent="0.25">
      <c r="A6715" s="139"/>
    </row>
    <row r="6716" spans="1:1" s="138" customFormat="1" x14ac:dyDescent="0.25">
      <c r="A6716" s="139"/>
    </row>
    <row r="6717" spans="1:1" s="138" customFormat="1" x14ac:dyDescent="0.25">
      <c r="A6717" s="139"/>
    </row>
    <row r="6718" spans="1:1" s="138" customFormat="1" x14ac:dyDescent="0.25">
      <c r="A6718" s="139"/>
    </row>
    <row r="6719" spans="1:1" s="138" customFormat="1" x14ac:dyDescent="0.25">
      <c r="A6719" s="139"/>
    </row>
    <row r="6720" spans="1:1" s="138" customFormat="1" x14ac:dyDescent="0.25">
      <c r="A6720" s="139"/>
    </row>
    <row r="6721" spans="1:1" s="138" customFormat="1" x14ac:dyDescent="0.25">
      <c r="A6721" s="139"/>
    </row>
    <row r="6722" spans="1:1" s="138" customFormat="1" x14ac:dyDescent="0.25">
      <c r="A6722" s="139"/>
    </row>
    <row r="6723" spans="1:1" s="138" customFormat="1" x14ac:dyDescent="0.25">
      <c r="A6723" s="139"/>
    </row>
    <row r="6724" spans="1:1" s="138" customFormat="1" x14ac:dyDescent="0.25">
      <c r="A6724" s="139"/>
    </row>
    <row r="6725" spans="1:1" s="138" customFormat="1" x14ac:dyDescent="0.25">
      <c r="A6725" s="139"/>
    </row>
    <row r="6726" spans="1:1" s="138" customFormat="1" x14ac:dyDescent="0.25">
      <c r="A6726" s="139"/>
    </row>
    <row r="6727" spans="1:1" s="138" customFormat="1" x14ac:dyDescent="0.25">
      <c r="A6727" s="139"/>
    </row>
    <row r="6728" spans="1:1" s="138" customFormat="1" x14ac:dyDescent="0.25">
      <c r="A6728" s="139"/>
    </row>
    <row r="6729" spans="1:1" s="138" customFormat="1" x14ac:dyDescent="0.25">
      <c r="A6729" s="139"/>
    </row>
    <row r="6730" spans="1:1" s="138" customFormat="1" x14ac:dyDescent="0.25">
      <c r="A6730" s="139"/>
    </row>
    <row r="6731" spans="1:1" s="138" customFormat="1" x14ac:dyDescent="0.25">
      <c r="A6731" s="139"/>
    </row>
    <row r="6732" spans="1:1" s="138" customFormat="1" x14ac:dyDescent="0.25">
      <c r="A6732" s="139"/>
    </row>
    <row r="6733" spans="1:1" s="138" customFormat="1" x14ac:dyDescent="0.25">
      <c r="A6733" s="139"/>
    </row>
    <row r="6734" spans="1:1" s="138" customFormat="1" x14ac:dyDescent="0.25">
      <c r="A6734" s="139"/>
    </row>
    <row r="6735" spans="1:1" s="138" customFormat="1" x14ac:dyDescent="0.25">
      <c r="A6735" s="139"/>
    </row>
    <row r="6736" spans="1:1" s="138" customFormat="1" x14ac:dyDescent="0.25">
      <c r="A6736" s="139"/>
    </row>
    <row r="6737" spans="1:1" s="138" customFormat="1" x14ac:dyDescent="0.25">
      <c r="A6737" s="139"/>
    </row>
    <row r="6738" spans="1:1" s="138" customFormat="1" x14ac:dyDescent="0.25">
      <c r="A6738" s="139"/>
    </row>
    <row r="6739" spans="1:1" s="138" customFormat="1" x14ac:dyDescent="0.25">
      <c r="A6739" s="139"/>
    </row>
    <row r="6740" spans="1:1" s="138" customFormat="1" x14ac:dyDescent="0.25">
      <c r="A6740" s="139"/>
    </row>
    <row r="6741" spans="1:1" s="138" customFormat="1" x14ac:dyDescent="0.25">
      <c r="A6741" s="139"/>
    </row>
    <row r="6742" spans="1:1" s="138" customFormat="1" x14ac:dyDescent="0.25">
      <c r="A6742" s="139"/>
    </row>
    <row r="6743" spans="1:1" s="138" customFormat="1" x14ac:dyDescent="0.25">
      <c r="A6743" s="139"/>
    </row>
    <row r="6744" spans="1:1" s="138" customFormat="1" x14ac:dyDescent="0.25">
      <c r="A6744" s="139"/>
    </row>
    <row r="6745" spans="1:1" s="138" customFormat="1" x14ac:dyDescent="0.25">
      <c r="A6745" s="139"/>
    </row>
    <row r="6746" spans="1:1" s="138" customFormat="1" x14ac:dyDescent="0.25">
      <c r="A6746" s="139"/>
    </row>
    <row r="6747" spans="1:1" s="138" customFormat="1" x14ac:dyDescent="0.25">
      <c r="A6747" s="139"/>
    </row>
    <row r="6748" spans="1:1" s="138" customFormat="1" x14ac:dyDescent="0.25">
      <c r="A6748" s="139"/>
    </row>
    <row r="6749" spans="1:1" s="138" customFormat="1" x14ac:dyDescent="0.25">
      <c r="A6749" s="139"/>
    </row>
    <row r="6750" spans="1:1" s="138" customFormat="1" x14ac:dyDescent="0.25">
      <c r="A6750" s="139"/>
    </row>
    <row r="6751" spans="1:1" s="138" customFormat="1" x14ac:dyDescent="0.25">
      <c r="A6751" s="139"/>
    </row>
    <row r="6752" spans="1:1" s="138" customFormat="1" x14ac:dyDescent="0.25">
      <c r="A6752" s="139"/>
    </row>
    <row r="6753" spans="1:1" s="138" customFormat="1" x14ac:dyDescent="0.25">
      <c r="A6753" s="139"/>
    </row>
    <row r="6754" spans="1:1" s="138" customFormat="1" x14ac:dyDescent="0.25">
      <c r="A6754" s="139"/>
    </row>
    <row r="6755" spans="1:1" s="138" customFormat="1" x14ac:dyDescent="0.25">
      <c r="A6755" s="139"/>
    </row>
    <row r="6756" spans="1:1" s="138" customFormat="1" x14ac:dyDescent="0.25">
      <c r="A6756" s="139"/>
    </row>
    <row r="6757" spans="1:1" s="138" customFormat="1" x14ac:dyDescent="0.25">
      <c r="A6757" s="139"/>
    </row>
    <row r="6758" spans="1:1" s="138" customFormat="1" x14ac:dyDescent="0.25">
      <c r="A6758" s="139"/>
    </row>
    <row r="6759" spans="1:1" s="138" customFormat="1" x14ac:dyDescent="0.25">
      <c r="A6759" s="139"/>
    </row>
    <row r="6760" spans="1:1" s="138" customFormat="1" x14ac:dyDescent="0.25">
      <c r="A6760" s="139"/>
    </row>
    <row r="6761" spans="1:1" s="138" customFormat="1" x14ac:dyDescent="0.25">
      <c r="A6761" s="139"/>
    </row>
    <row r="6762" spans="1:1" s="138" customFormat="1" x14ac:dyDescent="0.25">
      <c r="A6762" s="139"/>
    </row>
    <row r="6763" spans="1:1" s="138" customFormat="1" x14ac:dyDescent="0.25">
      <c r="A6763" s="139"/>
    </row>
    <row r="6764" spans="1:1" s="138" customFormat="1" x14ac:dyDescent="0.25">
      <c r="A6764" s="139"/>
    </row>
    <row r="6765" spans="1:1" s="138" customFormat="1" x14ac:dyDescent="0.25">
      <c r="A6765" s="139"/>
    </row>
    <row r="6766" spans="1:1" s="138" customFormat="1" x14ac:dyDescent="0.25">
      <c r="A6766" s="139"/>
    </row>
    <row r="6767" spans="1:1" s="138" customFormat="1" x14ac:dyDescent="0.25">
      <c r="A6767" s="139"/>
    </row>
    <row r="6768" spans="1:1" s="138" customFormat="1" x14ac:dyDescent="0.25">
      <c r="A6768" s="139"/>
    </row>
    <row r="6769" spans="1:1" s="138" customFormat="1" x14ac:dyDescent="0.25">
      <c r="A6769" s="139"/>
    </row>
    <row r="6770" spans="1:1" s="138" customFormat="1" x14ac:dyDescent="0.25">
      <c r="A6770" s="139"/>
    </row>
    <row r="6771" spans="1:1" s="138" customFormat="1" x14ac:dyDescent="0.25">
      <c r="A6771" s="139"/>
    </row>
    <row r="6772" spans="1:1" s="138" customFormat="1" x14ac:dyDescent="0.25">
      <c r="A6772" s="139"/>
    </row>
    <row r="6773" spans="1:1" s="138" customFormat="1" x14ac:dyDescent="0.25">
      <c r="A6773" s="139"/>
    </row>
    <row r="6774" spans="1:1" s="138" customFormat="1" x14ac:dyDescent="0.25">
      <c r="A6774" s="139"/>
    </row>
    <row r="6775" spans="1:1" s="138" customFormat="1" x14ac:dyDescent="0.25">
      <c r="A6775" s="139"/>
    </row>
    <row r="6776" spans="1:1" s="138" customFormat="1" x14ac:dyDescent="0.25">
      <c r="A6776" s="139"/>
    </row>
    <row r="6777" spans="1:1" s="138" customFormat="1" x14ac:dyDescent="0.25">
      <c r="A6777" s="139"/>
    </row>
    <row r="6778" spans="1:1" s="138" customFormat="1" x14ac:dyDescent="0.25">
      <c r="A6778" s="139"/>
    </row>
    <row r="6779" spans="1:1" s="138" customFormat="1" x14ac:dyDescent="0.25">
      <c r="A6779" s="139"/>
    </row>
    <row r="6780" spans="1:1" s="138" customFormat="1" x14ac:dyDescent="0.25">
      <c r="A6780" s="139"/>
    </row>
    <row r="6781" spans="1:1" s="138" customFormat="1" x14ac:dyDescent="0.25">
      <c r="A6781" s="139"/>
    </row>
    <row r="6782" spans="1:1" s="138" customFormat="1" x14ac:dyDescent="0.25">
      <c r="A6782" s="139"/>
    </row>
    <row r="6783" spans="1:1" s="138" customFormat="1" x14ac:dyDescent="0.25">
      <c r="A6783" s="139"/>
    </row>
    <row r="6784" spans="1:1" s="138" customFormat="1" x14ac:dyDescent="0.25">
      <c r="A6784" s="139"/>
    </row>
    <row r="6785" spans="1:1" s="138" customFormat="1" x14ac:dyDescent="0.25">
      <c r="A6785" s="139"/>
    </row>
    <row r="6786" spans="1:1" s="138" customFormat="1" x14ac:dyDescent="0.25">
      <c r="A6786" s="139"/>
    </row>
    <row r="6787" spans="1:1" s="138" customFormat="1" x14ac:dyDescent="0.25">
      <c r="A6787" s="139"/>
    </row>
    <row r="6788" spans="1:1" s="138" customFormat="1" x14ac:dyDescent="0.25">
      <c r="A6788" s="139"/>
    </row>
    <row r="6789" spans="1:1" s="138" customFormat="1" x14ac:dyDescent="0.25">
      <c r="A6789" s="139"/>
    </row>
    <row r="6790" spans="1:1" s="138" customFormat="1" x14ac:dyDescent="0.25">
      <c r="A6790" s="139"/>
    </row>
    <row r="6791" spans="1:1" s="138" customFormat="1" x14ac:dyDescent="0.25">
      <c r="A6791" s="139"/>
    </row>
    <row r="6792" spans="1:1" s="138" customFormat="1" x14ac:dyDescent="0.25">
      <c r="A6792" s="139"/>
    </row>
    <row r="6793" spans="1:1" s="138" customFormat="1" x14ac:dyDescent="0.25">
      <c r="A6793" s="139"/>
    </row>
    <row r="6794" spans="1:1" s="138" customFormat="1" x14ac:dyDescent="0.25">
      <c r="A6794" s="139"/>
    </row>
    <row r="6795" spans="1:1" s="138" customFormat="1" x14ac:dyDescent="0.25">
      <c r="A6795" s="139"/>
    </row>
    <row r="6796" spans="1:1" s="138" customFormat="1" x14ac:dyDescent="0.25">
      <c r="A6796" s="139"/>
    </row>
    <row r="6797" spans="1:1" s="138" customFormat="1" x14ac:dyDescent="0.25">
      <c r="A6797" s="139"/>
    </row>
    <row r="6798" spans="1:1" s="138" customFormat="1" x14ac:dyDescent="0.25">
      <c r="A6798" s="139"/>
    </row>
    <row r="6799" spans="1:1" s="138" customFormat="1" x14ac:dyDescent="0.25">
      <c r="A6799" s="139"/>
    </row>
    <row r="6800" spans="1:1" s="138" customFormat="1" x14ac:dyDescent="0.25">
      <c r="A6800" s="139"/>
    </row>
    <row r="6801" spans="1:1" s="138" customFormat="1" x14ac:dyDescent="0.25">
      <c r="A6801" s="139"/>
    </row>
    <row r="6802" spans="1:1" s="138" customFormat="1" x14ac:dyDescent="0.25">
      <c r="A6802" s="139"/>
    </row>
    <row r="6803" spans="1:1" s="138" customFormat="1" x14ac:dyDescent="0.25">
      <c r="A6803" s="139"/>
    </row>
    <row r="6804" spans="1:1" s="138" customFormat="1" x14ac:dyDescent="0.25">
      <c r="A6804" s="139"/>
    </row>
    <row r="6805" spans="1:1" s="138" customFormat="1" x14ac:dyDescent="0.25">
      <c r="A6805" s="139"/>
    </row>
    <row r="6806" spans="1:1" s="138" customFormat="1" x14ac:dyDescent="0.25">
      <c r="A6806" s="139"/>
    </row>
    <row r="6807" spans="1:1" s="138" customFormat="1" x14ac:dyDescent="0.25">
      <c r="A6807" s="139"/>
    </row>
    <row r="6808" spans="1:1" s="138" customFormat="1" x14ac:dyDescent="0.25">
      <c r="A6808" s="139"/>
    </row>
    <row r="6809" spans="1:1" s="138" customFormat="1" x14ac:dyDescent="0.25">
      <c r="A6809" s="139"/>
    </row>
    <row r="6810" spans="1:1" s="138" customFormat="1" x14ac:dyDescent="0.25">
      <c r="A6810" s="139"/>
    </row>
    <row r="6811" spans="1:1" s="138" customFormat="1" x14ac:dyDescent="0.25">
      <c r="A6811" s="139"/>
    </row>
    <row r="6812" spans="1:1" s="138" customFormat="1" x14ac:dyDescent="0.25">
      <c r="A6812" s="139"/>
    </row>
    <row r="6813" spans="1:1" s="138" customFormat="1" x14ac:dyDescent="0.25">
      <c r="A6813" s="139"/>
    </row>
    <row r="6814" spans="1:1" s="138" customFormat="1" x14ac:dyDescent="0.25">
      <c r="A6814" s="139"/>
    </row>
    <row r="6815" spans="1:1" s="138" customFormat="1" x14ac:dyDescent="0.25">
      <c r="A6815" s="139"/>
    </row>
    <row r="6816" spans="1:1" s="138" customFormat="1" x14ac:dyDescent="0.25">
      <c r="A6816" s="139"/>
    </row>
    <row r="6817" spans="1:1" s="138" customFormat="1" x14ac:dyDescent="0.25">
      <c r="A6817" s="139"/>
    </row>
    <row r="6818" spans="1:1" s="138" customFormat="1" x14ac:dyDescent="0.25">
      <c r="A6818" s="139"/>
    </row>
    <row r="6819" spans="1:1" s="138" customFormat="1" x14ac:dyDescent="0.25">
      <c r="A6819" s="139"/>
    </row>
    <row r="6820" spans="1:1" s="138" customFormat="1" x14ac:dyDescent="0.25">
      <c r="A6820" s="139"/>
    </row>
    <row r="6821" spans="1:1" s="138" customFormat="1" x14ac:dyDescent="0.25">
      <c r="A6821" s="139"/>
    </row>
    <row r="6822" spans="1:1" s="138" customFormat="1" x14ac:dyDescent="0.25">
      <c r="A6822" s="139"/>
    </row>
    <row r="6823" spans="1:1" s="138" customFormat="1" x14ac:dyDescent="0.25">
      <c r="A6823" s="139"/>
    </row>
    <row r="6824" spans="1:1" s="138" customFormat="1" x14ac:dyDescent="0.25">
      <c r="A6824" s="139"/>
    </row>
    <row r="6825" spans="1:1" s="138" customFormat="1" x14ac:dyDescent="0.25">
      <c r="A6825" s="139"/>
    </row>
    <row r="6826" spans="1:1" s="138" customFormat="1" x14ac:dyDescent="0.25">
      <c r="A6826" s="139"/>
    </row>
    <row r="6827" spans="1:1" s="138" customFormat="1" x14ac:dyDescent="0.25">
      <c r="A6827" s="139"/>
    </row>
    <row r="6828" spans="1:1" s="138" customFormat="1" x14ac:dyDescent="0.25">
      <c r="A6828" s="139"/>
    </row>
    <row r="6829" spans="1:1" s="138" customFormat="1" x14ac:dyDescent="0.25">
      <c r="A6829" s="139"/>
    </row>
    <row r="6830" spans="1:1" s="138" customFormat="1" x14ac:dyDescent="0.25">
      <c r="A6830" s="139"/>
    </row>
    <row r="6831" spans="1:1" s="138" customFormat="1" x14ac:dyDescent="0.25">
      <c r="A6831" s="139"/>
    </row>
    <row r="6832" spans="1:1" s="138" customFormat="1" x14ac:dyDescent="0.25">
      <c r="A6832" s="139"/>
    </row>
    <row r="6833" spans="1:1" s="138" customFormat="1" x14ac:dyDescent="0.25">
      <c r="A6833" s="139"/>
    </row>
    <row r="6834" spans="1:1" s="138" customFormat="1" x14ac:dyDescent="0.25">
      <c r="A6834" s="139"/>
    </row>
    <row r="6835" spans="1:1" s="138" customFormat="1" x14ac:dyDescent="0.25">
      <c r="A6835" s="139"/>
    </row>
    <row r="6836" spans="1:1" s="138" customFormat="1" x14ac:dyDescent="0.25">
      <c r="A6836" s="139"/>
    </row>
    <row r="6837" spans="1:1" s="138" customFormat="1" x14ac:dyDescent="0.25">
      <c r="A6837" s="139"/>
    </row>
    <row r="6838" spans="1:1" s="138" customFormat="1" x14ac:dyDescent="0.25">
      <c r="A6838" s="139"/>
    </row>
    <row r="6839" spans="1:1" s="138" customFormat="1" x14ac:dyDescent="0.25">
      <c r="A6839" s="139"/>
    </row>
    <row r="6840" spans="1:1" s="138" customFormat="1" x14ac:dyDescent="0.25">
      <c r="A6840" s="139"/>
    </row>
    <row r="6841" spans="1:1" s="138" customFormat="1" x14ac:dyDescent="0.25">
      <c r="A6841" s="139"/>
    </row>
    <row r="6842" spans="1:1" s="138" customFormat="1" x14ac:dyDescent="0.25">
      <c r="A6842" s="139"/>
    </row>
    <row r="6843" spans="1:1" s="138" customFormat="1" x14ac:dyDescent="0.25">
      <c r="A6843" s="139"/>
    </row>
    <row r="6844" spans="1:1" s="138" customFormat="1" x14ac:dyDescent="0.25">
      <c r="A6844" s="139"/>
    </row>
    <row r="6845" spans="1:1" s="138" customFormat="1" x14ac:dyDescent="0.25">
      <c r="A6845" s="139"/>
    </row>
    <row r="6846" spans="1:1" s="138" customFormat="1" x14ac:dyDescent="0.25">
      <c r="A6846" s="139"/>
    </row>
    <row r="6847" spans="1:1" s="138" customFormat="1" x14ac:dyDescent="0.25">
      <c r="A6847" s="139"/>
    </row>
    <row r="6848" spans="1:1" s="138" customFormat="1" x14ac:dyDescent="0.25">
      <c r="A6848" s="139"/>
    </row>
    <row r="6849" spans="1:1" s="138" customFormat="1" x14ac:dyDescent="0.25">
      <c r="A6849" s="139"/>
    </row>
    <row r="6850" spans="1:1" s="138" customFormat="1" x14ac:dyDescent="0.25">
      <c r="A6850" s="139"/>
    </row>
    <row r="6851" spans="1:1" s="138" customFormat="1" x14ac:dyDescent="0.25">
      <c r="A6851" s="139"/>
    </row>
    <row r="6852" spans="1:1" s="138" customFormat="1" x14ac:dyDescent="0.25">
      <c r="A6852" s="139"/>
    </row>
    <row r="6853" spans="1:1" s="138" customFormat="1" x14ac:dyDescent="0.25">
      <c r="A6853" s="139"/>
    </row>
    <row r="6854" spans="1:1" s="138" customFormat="1" x14ac:dyDescent="0.25">
      <c r="A6854" s="139"/>
    </row>
    <row r="6855" spans="1:1" s="138" customFormat="1" x14ac:dyDescent="0.25">
      <c r="A6855" s="139"/>
    </row>
    <row r="6856" spans="1:1" s="138" customFormat="1" x14ac:dyDescent="0.25">
      <c r="A6856" s="139"/>
    </row>
    <row r="6857" spans="1:1" s="138" customFormat="1" x14ac:dyDescent="0.25">
      <c r="A6857" s="139"/>
    </row>
    <row r="6858" spans="1:1" s="138" customFormat="1" x14ac:dyDescent="0.25">
      <c r="A6858" s="139"/>
    </row>
    <row r="6859" spans="1:1" s="138" customFormat="1" x14ac:dyDescent="0.25">
      <c r="A6859" s="139"/>
    </row>
    <row r="6860" spans="1:1" s="138" customFormat="1" x14ac:dyDescent="0.25">
      <c r="A6860" s="139"/>
    </row>
    <row r="6861" spans="1:1" s="138" customFormat="1" x14ac:dyDescent="0.25">
      <c r="A6861" s="139"/>
    </row>
    <row r="6862" spans="1:1" s="138" customFormat="1" x14ac:dyDescent="0.25">
      <c r="A6862" s="139"/>
    </row>
    <row r="6863" spans="1:1" s="138" customFormat="1" x14ac:dyDescent="0.25">
      <c r="A6863" s="139"/>
    </row>
    <row r="6864" spans="1:1" s="138" customFormat="1" x14ac:dyDescent="0.25">
      <c r="A6864" s="139"/>
    </row>
    <row r="6865" spans="1:1" s="138" customFormat="1" x14ac:dyDescent="0.25">
      <c r="A6865" s="139"/>
    </row>
    <row r="6866" spans="1:1" s="138" customFormat="1" x14ac:dyDescent="0.25">
      <c r="A6866" s="139"/>
    </row>
    <row r="6867" spans="1:1" s="138" customFormat="1" x14ac:dyDescent="0.25">
      <c r="A6867" s="139"/>
    </row>
    <row r="6868" spans="1:1" s="138" customFormat="1" x14ac:dyDescent="0.25">
      <c r="A6868" s="139"/>
    </row>
    <row r="6869" spans="1:1" s="138" customFormat="1" x14ac:dyDescent="0.25">
      <c r="A6869" s="139"/>
    </row>
    <row r="6870" spans="1:1" s="138" customFormat="1" x14ac:dyDescent="0.25">
      <c r="A6870" s="139"/>
    </row>
    <row r="6871" spans="1:1" s="138" customFormat="1" x14ac:dyDescent="0.25">
      <c r="A6871" s="139"/>
    </row>
    <row r="6872" spans="1:1" s="138" customFormat="1" x14ac:dyDescent="0.25">
      <c r="A6872" s="139"/>
    </row>
    <row r="6873" spans="1:1" s="138" customFormat="1" x14ac:dyDescent="0.25">
      <c r="A6873" s="139"/>
    </row>
    <row r="6874" spans="1:1" s="138" customFormat="1" x14ac:dyDescent="0.25">
      <c r="A6874" s="139"/>
    </row>
    <row r="6875" spans="1:1" s="138" customFormat="1" x14ac:dyDescent="0.25">
      <c r="A6875" s="139"/>
    </row>
    <row r="6876" spans="1:1" s="138" customFormat="1" x14ac:dyDescent="0.25">
      <c r="A6876" s="139"/>
    </row>
    <row r="6877" spans="1:1" s="138" customFormat="1" x14ac:dyDescent="0.25">
      <c r="A6877" s="139"/>
    </row>
    <row r="6878" spans="1:1" s="138" customFormat="1" x14ac:dyDescent="0.25">
      <c r="A6878" s="139"/>
    </row>
    <row r="6879" spans="1:1" s="138" customFormat="1" x14ac:dyDescent="0.25">
      <c r="A6879" s="139"/>
    </row>
    <row r="6880" spans="1:1" s="138" customFormat="1" x14ac:dyDescent="0.25">
      <c r="A6880" s="139"/>
    </row>
    <row r="6881" spans="1:1" s="138" customFormat="1" x14ac:dyDescent="0.25">
      <c r="A6881" s="139"/>
    </row>
    <row r="6882" spans="1:1" s="138" customFormat="1" x14ac:dyDescent="0.25">
      <c r="A6882" s="139"/>
    </row>
    <row r="6883" spans="1:1" s="138" customFormat="1" x14ac:dyDescent="0.25">
      <c r="A6883" s="139"/>
    </row>
    <row r="6884" spans="1:1" s="138" customFormat="1" x14ac:dyDescent="0.25">
      <c r="A6884" s="139"/>
    </row>
    <row r="6885" spans="1:1" s="138" customFormat="1" x14ac:dyDescent="0.25">
      <c r="A6885" s="139"/>
    </row>
    <row r="6886" spans="1:1" s="138" customFormat="1" x14ac:dyDescent="0.25">
      <c r="A6886" s="139"/>
    </row>
    <row r="6887" spans="1:1" s="138" customFormat="1" x14ac:dyDescent="0.25">
      <c r="A6887" s="139"/>
    </row>
    <row r="6888" spans="1:1" s="138" customFormat="1" x14ac:dyDescent="0.25">
      <c r="A6888" s="139"/>
    </row>
    <row r="6889" spans="1:1" s="138" customFormat="1" x14ac:dyDescent="0.25">
      <c r="A6889" s="139"/>
    </row>
    <row r="6890" spans="1:1" s="138" customFormat="1" x14ac:dyDescent="0.25">
      <c r="A6890" s="139"/>
    </row>
    <row r="6891" spans="1:1" s="138" customFormat="1" x14ac:dyDescent="0.25">
      <c r="A6891" s="139"/>
    </row>
    <row r="6892" spans="1:1" s="138" customFormat="1" x14ac:dyDescent="0.25">
      <c r="A6892" s="139"/>
    </row>
    <row r="6893" spans="1:1" s="138" customFormat="1" x14ac:dyDescent="0.25">
      <c r="A6893" s="139"/>
    </row>
    <row r="6894" spans="1:1" s="138" customFormat="1" x14ac:dyDescent="0.25">
      <c r="A6894" s="139"/>
    </row>
    <row r="6895" spans="1:1" s="138" customFormat="1" x14ac:dyDescent="0.25">
      <c r="A6895" s="139"/>
    </row>
    <row r="6896" spans="1:1" s="138" customFormat="1" x14ac:dyDescent="0.25">
      <c r="A6896" s="139"/>
    </row>
    <row r="6897" spans="1:1" s="138" customFormat="1" x14ac:dyDescent="0.25">
      <c r="A6897" s="139"/>
    </row>
    <row r="6898" spans="1:1" s="138" customFormat="1" x14ac:dyDescent="0.25">
      <c r="A6898" s="139"/>
    </row>
    <row r="6899" spans="1:1" s="138" customFormat="1" x14ac:dyDescent="0.25">
      <c r="A6899" s="139"/>
    </row>
    <row r="6900" spans="1:1" s="138" customFormat="1" x14ac:dyDescent="0.25">
      <c r="A6900" s="139"/>
    </row>
    <row r="6901" spans="1:1" s="138" customFormat="1" x14ac:dyDescent="0.25">
      <c r="A6901" s="139"/>
    </row>
    <row r="6902" spans="1:1" s="138" customFormat="1" x14ac:dyDescent="0.25">
      <c r="A6902" s="139"/>
    </row>
    <row r="6903" spans="1:1" s="138" customFormat="1" x14ac:dyDescent="0.25">
      <c r="A6903" s="139"/>
    </row>
    <row r="6904" spans="1:1" s="138" customFormat="1" x14ac:dyDescent="0.25">
      <c r="A6904" s="139"/>
    </row>
    <row r="6905" spans="1:1" s="138" customFormat="1" x14ac:dyDescent="0.25">
      <c r="A6905" s="139"/>
    </row>
    <row r="6906" spans="1:1" s="138" customFormat="1" x14ac:dyDescent="0.25">
      <c r="A6906" s="139"/>
    </row>
    <row r="6907" spans="1:1" s="138" customFormat="1" x14ac:dyDescent="0.25">
      <c r="A6907" s="139"/>
    </row>
    <row r="6908" spans="1:1" s="138" customFormat="1" x14ac:dyDescent="0.25">
      <c r="A6908" s="139"/>
    </row>
    <row r="6909" spans="1:1" s="138" customFormat="1" x14ac:dyDescent="0.25">
      <c r="A6909" s="139"/>
    </row>
    <row r="6910" spans="1:1" s="138" customFormat="1" x14ac:dyDescent="0.25">
      <c r="A6910" s="139"/>
    </row>
    <row r="6911" spans="1:1" s="138" customFormat="1" x14ac:dyDescent="0.25">
      <c r="A6911" s="139"/>
    </row>
    <row r="6912" spans="1:1" s="138" customFormat="1" x14ac:dyDescent="0.25">
      <c r="A6912" s="139"/>
    </row>
    <row r="6913" spans="1:1" s="138" customFormat="1" x14ac:dyDescent="0.25">
      <c r="A6913" s="139"/>
    </row>
    <row r="6914" spans="1:1" s="138" customFormat="1" x14ac:dyDescent="0.25">
      <c r="A6914" s="139"/>
    </row>
    <row r="6915" spans="1:1" s="138" customFormat="1" x14ac:dyDescent="0.25">
      <c r="A6915" s="139"/>
    </row>
    <row r="6916" spans="1:1" s="138" customFormat="1" x14ac:dyDescent="0.25">
      <c r="A6916" s="139"/>
    </row>
    <row r="6917" spans="1:1" s="138" customFormat="1" x14ac:dyDescent="0.25">
      <c r="A6917" s="139"/>
    </row>
    <row r="6918" spans="1:1" s="138" customFormat="1" x14ac:dyDescent="0.25">
      <c r="A6918" s="139"/>
    </row>
    <row r="6919" spans="1:1" s="138" customFormat="1" x14ac:dyDescent="0.25">
      <c r="A6919" s="139"/>
    </row>
    <row r="6920" spans="1:1" s="138" customFormat="1" x14ac:dyDescent="0.25">
      <c r="A6920" s="139"/>
    </row>
    <row r="6921" spans="1:1" s="138" customFormat="1" x14ac:dyDescent="0.25">
      <c r="A6921" s="139"/>
    </row>
    <row r="6922" spans="1:1" s="138" customFormat="1" x14ac:dyDescent="0.25">
      <c r="A6922" s="139"/>
    </row>
    <row r="6923" spans="1:1" s="138" customFormat="1" x14ac:dyDescent="0.25">
      <c r="A6923" s="139"/>
    </row>
    <row r="6924" spans="1:1" s="138" customFormat="1" x14ac:dyDescent="0.25">
      <c r="A6924" s="139"/>
    </row>
    <row r="6925" spans="1:1" s="138" customFormat="1" x14ac:dyDescent="0.25">
      <c r="A6925" s="139"/>
    </row>
    <row r="6926" spans="1:1" s="138" customFormat="1" x14ac:dyDescent="0.25">
      <c r="A6926" s="139"/>
    </row>
    <row r="6927" spans="1:1" s="138" customFormat="1" x14ac:dyDescent="0.25">
      <c r="A6927" s="139"/>
    </row>
    <row r="6928" spans="1:1" s="138" customFormat="1" x14ac:dyDescent="0.25">
      <c r="A6928" s="139"/>
    </row>
    <row r="6929" spans="1:1" s="138" customFormat="1" x14ac:dyDescent="0.25">
      <c r="A6929" s="139"/>
    </row>
    <row r="6930" spans="1:1" s="138" customFormat="1" x14ac:dyDescent="0.25">
      <c r="A6930" s="139"/>
    </row>
    <row r="6931" spans="1:1" s="138" customFormat="1" x14ac:dyDescent="0.25">
      <c r="A6931" s="139"/>
    </row>
    <row r="6932" spans="1:1" s="138" customFormat="1" x14ac:dyDescent="0.25">
      <c r="A6932" s="139"/>
    </row>
    <row r="6933" spans="1:1" s="138" customFormat="1" x14ac:dyDescent="0.25">
      <c r="A6933" s="139"/>
    </row>
    <row r="6934" spans="1:1" s="138" customFormat="1" x14ac:dyDescent="0.25">
      <c r="A6934" s="139"/>
    </row>
    <row r="6935" spans="1:1" s="138" customFormat="1" x14ac:dyDescent="0.25">
      <c r="A6935" s="139"/>
    </row>
    <row r="6936" spans="1:1" s="138" customFormat="1" x14ac:dyDescent="0.25">
      <c r="A6936" s="139"/>
    </row>
    <row r="6937" spans="1:1" s="138" customFormat="1" x14ac:dyDescent="0.25">
      <c r="A6937" s="139"/>
    </row>
    <row r="6938" spans="1:1" s="138" customFormat="1" x14ac:dyDescent="0.25">
      <c r="A6938" s="139"/>
    </row>
    <row r="6939" spans="1:1" s="138" customFormat="1" x14ac:dyDescent="0.25">
      <c r="A6939" s="139"/>
    </row>
    <row r="6940" spans="1:1" s="138" customFormat="1" x14ac:dyDescent="0.25">
      <c r="A6940" s="139"/>
    </row>
    <row r="6941" spans="1:1" s="138" customFormat="1" x14ac:dyDescent="0.25">
      <c r="A6941" s="139"/>
    </row>
    <row r="6942" spans="1:1" s="138" customFormat="1" x14ac:dyDescent="0.25">
      <c r="A6942" s="139"/>
    </row>
    <row r="6943" spans="1:1" s="138" customFormat="1" x14ac:dyDescent="0.25">
      <c r="A6943" s="139"/>
    </row>
    <row r="6944" spans="1:1" s="138" customFormat="1" x14ac:dyDescent="0.25">
      <c r="A6944" s="139"/>
    </row>
    <row r="6945" spans="1:1" s="138" customFormat="1" x14ac:dyDescent="0.25">
      <c r="A6945" s="139"/>
    </row>
    <row r="6946" spans="1:1" s="138" customFormat="1" x14ac:dyDescent="0.25">
      <c r="A6946" s="139"/>
    </row>
    <row r="6947" spans="1:1" s="138" customFormat="1" x14ac:dyDescent="0.25">
      <c r="A6947" s="139"/>
    </row>
    <row r="6948" spans="1:1" s="138" customFormat="1" x14ac:dyDescent="0.25">
      <c r="A6948" s="139"/>
    </row>
    <row r="6949" spans="1:1" s="138" customFormat="1" x14ac:dyDescent="0.25">
      <c r="A6949" s="139"/>
    </row>
    <row r="6950" spans="1:1" s="138" customFormat="1" x14ac:dyDescent="0.25">
      <c r="A6950" s="139"/>
    </row>
    <row r="6951" spans="1:1" s="138" customFormat="1" x14ac:dyDescent="0.25">
      <c r="A6951" s="139"/>
    </row>
    <row r="6952" spans="1:1" s="138" customFormat="1" x14ac:dyDescent="0.25">
      <c r="A6952" s="139"/>
    </row>
    <row r="6953" spans="1:1" s="138" customFormat="1" x14ac:dyDescent="0.25">
      <c r="A6953" s="139"/>
    </row>
    <row r="6954" spans="1:1" s="138" customFormat="1" x14ac:dyDescent="0.25">
      <c r="A6954" s="139"/>
    </row>
    <row r="6955" spans="1:1" s="138" customFormat="1" x14ac:dyDescent="0.25">
      <c r="A6955" s="139"/>
    </row>
    <row r="6956" spans="1:1" s="138" customFormat="1" x14ac:dyDescent="0.25">
      <c r="A6956" s="139"/>
    </row>
    <row r="6957" spans="1:1" s="138" customFormat="1" x14ac:dyDescent="0.25">
      <c r="A6957" s="139"/>
    </row>
    <row r="6958" spans="1:1" s="138" customFormat="1" x14ac:dyDescent="0.25">
      <c r="A6958" s="139"/>
    </row>
    <row r="6959" spans="1:1" s="138" customFormat="1" x14ac:dyDescent="0.25">
      <c r="A6959" s="139"/>
    </row>
    <row r="6960" spans="1:1" s="138" customFormat="1" x14ac:dyDescent="0.25">
      <c r="A6960" s="139"/>
    </row>
    <row r="6961" spans="1:1" s="138" customFormat="1" x14ac:dyDescent="0.25">
      <c r="A6961" s="139"/>
    </row>
    <row r="6962" spans="1:1" s="138" customFormat="1" x14ac:dyDescent="0.25">
      <c r="A6962" s="139"/>
    </row>
    <row r="6963" spans="1:1" s="138" customFormat="1" x14ac:dyDescent="0.25">
      <c r="A6963" s="139"/>
    </row>
    <row r="6964" spans="1:1" s="138" customFormat="1" x14ac:dyDescent="0.25">
      <c r="A6964" s="139"/>
    </row>
    <row r="6965" spans="1:1" s="138" customFormat="1" x14ac:dyDescent="0.25">
      <c r="A6965" s="139"/>
    </row>
    <row r="6966" spans="1:1" s="138" customFormat="1" x14ac:dyDescent="0.25">
      <c r="A6966" s="139"/>
    </row>
    <row r="6967" spans="1:1" s="138" customFormat="1" x14ac:dyDescent="0.25">
      <c r="A6967" s="139"/>
    </row>
    <row r="6968" spans="1:1" s="138" customFormat="1" x14ac:dyDescent="0.25">
      <c r="A6968" s="139"/>
    </row>
    <row r="6969" spans="1:1" s="138" customFormat="1" x14ac:dyDescent="0.25">
      <c r="A6969" s="139"/>
    </row>
    <row r="6970" spans="1:1" s="138" customFormat="1" x14ac:dyDescent="0.25">
      <c r="A6970" s="139"/>
    </row>
    <row r="6971" spans="1:1" s="138" customFormat="1" x14ac:dyDescent="0.25">
      <c r="A6971" s="139"/>
    </row>
    <row r="6972" spans="1:1" s="138" customFormat="1" x14ac:dyDescent="0.25">
      <c r="A6972" s="139"/>
    </row>
    <row r="6973" spans="1:1" s="138" customFormat="1" x14ac:dyDescent="0.25">
      <c r="A6973" s="139"/>
    </row>
    <row r="6974" spans="1:1" s="138" customFormat="1" x14ac:dyDescent="0.25">
      <c r="A6974" s="139"/>
    </row>
    <row r="6975" spans="1:1" s="138" customFormat="1" x14ac:dyDescent="0.25">
      <c r="A6975" s="139"/>
    </row>
    <row r="6976" spans="1:1" s="138" customFormat="1" x14ac:dyDescent="0.25">
      <c r="A6976" s="139"/>
    </row>
    <row r="6977" spans="1:1" s="138" customFormat="1" x14ac:dyDescent="0.25">
      <c r="A6977" s="139"/>
    </row>
    <row r="6978" spans="1:1" s="138" customFormat="1" x14ac:dyDescent="0.25">
      <c r="A6978" s="139"/>
    </row>
    <row r="6979" spans="1:1" s="138" customFormat="1" x14ac:dyDescent="0.25">
      <c r="A6979" s="139"/>
    </row>
    <row r="6980" spans="1:1" s="138" customFormat="1" x14ac:dyDescent="0.25">
      <c r="A6980" s="139"/>
    </row>
    <row r="6981" spans="1:1" s="138" customFormat="1" x14ac:dyDescent="0.25">
      <c r="A6981" s="139"/>
    </row>
    <row r="6982" spans="1:1" s="138" customFormat="1" x14ac:dyDescent="0.25">
      <c r="A6982" s="139"/>
    </row>
    <row r="6983" spans="1:1" s="138" customFormat="1" x14ac:dyDescent="0.25">
      <c r="A6983" s="139"/>
    </row>
    <row r="6984" spans="1:1" s="138" customFormat="1" x14ac:dyDescent="0.25">
      <c r="A6984" s="139"/>
    </row>
    <row r="6985" spans="1:1" s="138" customFormat="1" x14ac:dyDescent="0.25">
      <c r="A6985" s="139"/>
    </row>
    <row r="6986" spans="1:1" s="138" customFormat="1" x14ac:dyDescent="0.25">
      <c r="A6986" s="139"/>
    </row>
    <row r="6987" spans="1:1" s="138" customFormat="1" x14ac:dyDescent="0.25">
      <c r="A6987" s="139"/>
    </row>
    <row r="6988" spans="1:1" s="138" customFormat="1" x14ac:dyDescent="0.25">
      <c r="A6988" s="139"/>
    </row>
    <row r="6989" spans="1:1" s="138" customFormat="1" x14ac:dyDescent="0.25">
      <c r="A6989" s="139"/>
    </row>
    <row r="6990" spans="1:1" s="138" customFormat="1" x14ac:dyDescent="0.25">
      <c r="A6990" s="139"/>
    </row>
    <row r="6991" spans="1:1" s="138" customFormat="1" x14ac:dyDescent="0.25">
      <c r="A6991" s="139"/>
    </row>
    <row r="6992" spans="1:1" s="138" customFormat="1" x14ac:dyDescent="0.25">
      <c r="A6992" s="139"/>
    </row>
    <row r="6993" spans="1:1" s="138" customFormat="1" x14ac:dyDescent="0.25">
      <c r="A6993" s="139"/>
    </row>
    <row r="6994" spans="1:1" s="138" customFormat="1" x14ac:dyDescent="0.25">
      <c r="A6994" s="139"/>
    </row>
    <row r="6995" spans="1:1" s="138" customFormat="1" x14ac:dyDescent="0.25">
      <c r="A6995" s="139"/>
    </row>
    <row r="6996" spans="1:1" s="138" customFormat="1" x14ac:dyDescent="0.25">
      <c r="A6996" s="139"/>
    </row>
    <row r="6997" spans="1:1" s="138" customFormat="1" x14ac:dyDescent="0.25">
      <c r="A6997" s="139"/>
    </row>
    <row r="6998" spans="1:1" s="138" customFormat="1" x14ac:dyDescent="0.25">
      <c r="A6998" s="139"/>
    </row>
    <row r="6999" spans="1:1" s="138" customFormat="1" x14ac:dyDescent="0.25">
      <c r="A6999" s="139"/>
    </row>
    <row r="7000" spans="1:1" s="138" customFormat="1" x14ac:dyDescent="0.25">
      <c r="A7000" s="139"/>
    </row>
    <row r="7001" spans="1:1" s="138" customFormat="1" x14ac:dyDescent="0.25">
      <c r="A7001" s="139"/>
    </row>
    <row r="7002" spans="1:1" s="138" customFormat="1" x14ac:dyDescent="0.25">
      <c r="A7002" s="139"/>
    </row>
    <row r="7003" spans="1:1" s="138" customFormat="1" x14ac:dyDescent="0.25">
      <c r="A7003" s="139"/>
    </row>
    <row r="7004" spans="1:1" s="138" customFormat="1" x14ac:dyDescent="0.25">
      <c r="A7004" s="139"/>
    </row>
    <row r="7005" spans="1:1" s="138" customFormat="1" x14ac:dyDescent="0.25">
      <c r="A7005" s="139"/>
    </row>
    <row r="7006" spans="1:1" s="138" customFormat="1" x14ac:dyDescent="0.25">
      <c r="A7006" s="139"/>
    </row>
    <row r="7007" spans="1:1" s="138" customFormat="1" x14ac:dyDescent="0.25">
      <c r="A7007" s="139"/>
    </row>
    <row r="7008" spans="1:1" s="138" customFormat="1" x14ac:dyDescent="0.25">
      <c r="A7008" s="139"/>
    </row>
    <row r="7009" spans="1:1" s="138" customFormat="1" x14ac:dyDescent="0.25">
      <c r="A7009" s="139"/>
    </row>
    <row r="7010" spans="1:1" s="138" customFormat="1" x14ac:dyDescent="0.25">
      <c r="A7010" s="139"/>
    </row>
    <row r="7011" spans="1:1" s="138" customFormat="1" x14ac:dyDescent="0.25">
      <c r="A7011" s="139"/>
    </row>
    <row r="7012" spans="1:1" s="138" customFormat="1" x14ac:dyDescent="0.25">
      <c r="A7012" s="139"/>
    </row>
    <row r="7013" spans="1:1" s="138" customFormat="1" x14ac:dyDescent="0.25">
      <c r="A7013" s="139"/>
    </row>
    <row r="7014" spans="1:1" s="138" customFormat="1" x14ac:dyDescent="0.25">
      <c r="A7014" s="139"/>
    </row>
    <row r="7015" spans="1:1" s="138" customFormat="1" x14ac:dyDescent="0.25">
      <c r="A7015" s="139"/>
    </row>
    <row r="7016" spans="1:1" s="138" customFormat="1" x14ac:dyDescent="0.25">
      <c r="A7016" s="139"/>
    </row>
    <row r="7017" spans="1:1" s="138" customFormat="1" x14ac:dyDescent="0.25">
      <c r="A7017" s="139"/>
    </row>
    <row r="7018" spans="1:1" s="138" customFormat="1" x14ac:dyDescent="0.25">
      <c r="A7018" s="139"/>
    </row>
    <row r="7019" spans="1:1" s="138" customFormat="1" x14ac:dyDescent="0.25">
      <c r="A7019" s="139"/>
    </row>
    <row r="7020" spans="1:1" s="138" customFormat="1" x14ac:dyDescent="0.25">
      <c r="A7020" s="139"/>
    </row>
    <row r="7021" spans="1:1" s="138" customFormat="1" x14ac:dyDescent="0.25">
      <c r="A7021" s="139"/>
    </row>
    <row r="7022" spans="1:1" s="138" customFormat="1" x14ac:dyDescent="0.25">
      <c r="A7022" s="139"/>
    </row>
    <row r="7023" spans="1:1" s="138" customFormat="1" x14ac:dyDescent="0.25">
      <c r="A7023" s="139"/>
    </row>
    <row r="7024" spans="1:1" s="138" customFormat="1" x14ac:dyDescent="0.25">
      <c r="A7024" s="139"/>
    </row>
    <row r="7025" spans="1:1" s="138" customFormat="1" x14ac:dyDescent="0.25">
      <c r="A7025" s="139"/>
    </row>
    <row r="7026" spans="1:1" s="138" customFormat="1" x14ac:dyDescent="0.25">
      <c r="A7026" s="139"/>
    </row>
    <row r="7027" spans="1:1" s="138" customFormat="1" x14ac:dyDescent="0.25">
      <c r="A7027" s="139"/>
    </row>
    <row r="7028" spans="1:1" s="138" customFormat="1" x14ac:dyDescent="0.25">
      <c r="A7028" s="139"/>
    </row>
    <row r="7029" spans="1:1" s="138" customFormat="1" x14ac:dyDescent="0.25">
      <c r="A7029" s="139"/>
    </row>
    <row r="7030" spans="1:1" s="138" customFormat="1" x14ac:dyDescent="0.25">
      <c r="A7030" s="139"/>
    </row>
    <row r="7031" spans="1:1" s="138" customFormat="1" x14ac:dyDescent="0.25">
      <c r="A7031" s="139"/>
    </row>
    <row r="7032" spans="1:1" s="138" customFormat="1" x14ac:dyDescent="0.25">
      <c r="A7032" s="139"/>
    </row>
    <row r="7033" spans="1:1" s="138" customFormat="1" x14ac:dyDescent="0.25">
      <c r="A7033" s="139"/>
    </row>
    <row r="7034" spans="1:1" s="138" customFormat="1" x14ac:dyDescent="0.25">
      <c r="A7034" s="139"/>
    </row>
    <row r="7035" spans="1:1" s="138" customFormat="1" x14ac:dyDescent="0.25">
      <c r="A7035" s="139"/>
    </row>
    <row r="7036" spans="1:1" s="138" customFormat="1" x14ac:dyDescent="0.25">
      <c r="A7036" s="139"/>
    </row>
    <row r="7037" spans="1:1" s="138" customFormat="1" x14ac:dyDescent="0.25">
      <c r="A7037" s="139"/>
    </row>
    <row r="7038" spans="1:1" s="138" customFormat="1" x14ac:dyDescent="0.25">
      <c r="A7038" s="139"/>
    </row>
    <row r="7039" spans="1:1" s="138" customFormat="1" x14ac:dyDescent="0.25">
      <c r="A7039" s="139"/>
    </row>
    <row r="7040" spans="1:1" s="138" customFormat="1" x14ac:dyDescent="0.25">
      <c r="A7040" s="139"/>
    </row>
    <row r="7041" spans="1:1" s="138" customFormat="1" x14ac:dyDescent="0.25">
      <c r="A7041" s="139"/>
    </row>
    <row r="7042" spans="1:1" s="138" customFormat="1" x14ac:dyDescent="0.25">
      <c r="A7042" s="139"/>
    </row>
    <row r="7043" spans="1:1" s="138" customFormat="1" x14ac:dyDescent="0.25">
      <c r="A7043" s="139"/>
    </row>
    <row r="7044" spans="1:1" s="138" customFormat="1" x14ac:dyDescent="0.25">
      <c r="A7044" s="139"/>
    </row>
    <row r="7045" spans="1:1" s="138" customFormat="1" x14ac:dyDescent="0.25">
      <c r="A7045" s="139"/>
    </row>
    <row r="7046" spans="1:1" s="138" customFormat="1" x14ac:dyDescent="0.25">
      <c r="A7046" s="139"/>
    </row>
    <row r="7047" spans="1:1" s="138" customFormat="1" x14ac:dyDescent="0.25">
      <c r="A7047" s="139"/>
    </row>
    <row r="7048" spans="1:1" s="138" customFormat="1" x14ac:dyDescent="0.25">
      <c r="A7048" s="139"/>
    </row>
    <row r="7049" spans="1:1" s="138" customFormat="1" x14ac:dyDescent="0.25">
      <c r="A7049" s="139"/>
    </row>
    <row r="7050" spans="1:1" s="138" customFormat="1" x14ac:dyDescent="0.25">
      <c r="A7050" s="139"/>
    </row>
    <row r="7051" spans="1:1" s="138" customFormat="1" x14ac:dyDescent="0.25">
      <c r="A7051" s="139"/>
    </row>
    <row r="7052" spans="1:1" s="138" customFormat="1" x14ac:dyDescent="0.25">
      <c r="A7052" s="139"/>
    </row>
    <row r="7053" spans="1:1" s="138" customFormat="1" x14ac:dyDescent="0.25">
      <c r="A7053" s="139"/>
    </row>
    <row r="7054" spans="1:1" s="138" customFormat="1" x14ac:dyDescent="0.25">
      <c r="A7054" s="139"/>
    </row>
    <row r="7055" spans="1:1" s="138" customFormat="1" x14ac:dyDescent="0.25">
      <c r="A7055" s="139"/>
    </row>
    <row r="7056" spans="1:1" s="138" customFormat="1" x14ac:dyDescent="0.25">
      <c r="A7056" s="139"/>
    </row>
    <row r="7057" spans="1:1" s="138" customFormat="1" x14ac:dyDescent="0.25">
      <c r="A7057" s="139"/>
    </row>
    <row r="7058" spans="1:1" s="138" customFormat="1" x14ac:dyDescent="0.25">
      <c r="A7058" s="139"/>
    </row>
    <row r="7059" spans="1:1" s="138" customFormat="1" x14ac:dyDescent="0.25">
      <c r="A7059" s="139"/>
    </row>
    <row r="7060" spans="1:1" s="138" customFormat="1" x14ac:dyDescent="0.25">
      <c r="A7060" s="139"/>
    </row>
    <row r="7061" spans="1:1" s="138" customFormat="1" x14ac:dyDescent="0.25">
      <c r="A7061" s="139"/>
    </row>
    <row r="7062" spans="1:1" s="138" customFormat="1" x14ac:dyDescent="0.25">
      <c r="A7062" s="139"/>
    </row>
    <row r="7063" spans="1:1" s="138" customFormat="1" x14ac:dyDescent="0.25">
      <c r="A7063" s="139"/>
    </row>
    <row r="7064" spans="1:1" s="138" customFormat="1" x14ac:dyDescent="0.25">
      <c r="A7064" s="139"/>
    </row>
    <row r="7065" spans="1:1" s="138" customFormat="1" x14ac:dyDescent="0.25">
      <c r="A7065" s="139"/>
    </row>
    <row r="7066" spans="1:1" s="138" customFormat="1" x14ac:dyDescent="0.25">
      <c r="A7066" s="139"/>
    </row>
    <row r="7067" spans="1:1" s="138" customFormat="1" x14ac:dyDescent="0.25">
      <c r="A7067" s="139"/>
    </row>
    <row r="7068" spans="1:1" s="138" customFormat="1" x14ac:dyDescent="0.25">
      <c r="A7068" s="139"/>
    </row>
    <row r="7069" spans="1:1" s="138" customFormat="1" x14ac:dyDescent="0.25">
      <c r="A7069" s="139"/>
    </row>
    <row r="7070" spans="1:1" s="138" customFormat="1" x14ac:dyDescent="0.25">
      <c r="A7070" s="139"/>
    </row>
    <row r="7071" spans="1:1" s="138" customFormat="1" x14ac:dyDescent="0.25">
      <c r="A7071" s="139"/>
    </row>
    <row r="7072" spans="1:1" s="138" customFormat="1" x14ac:dyDescent="0.25">
      <c r="A7072" s="139"/>
    </row>
    <row r="7073" spans="1:1" s="138" customFormat="1" x14ac:dyDescent="0.25">
      <c r="A7073" s="139"/>
    </row>
    <row r="7074" spans="1:1" s="138" customFormat="1" x14ac:dyDescent="0.25">
      <c r="A7074" s="139"/>
    </row>
    <row r="7075" spans="1:1" s="138" customFormat="1" x14ac:dyDescent="0.25">
      <c r="A7075" s="139"/>
    </row>
    <row r="7076" spans="1:1" s="138" customFormat="1" x14ac:dyDescent="0.25">
      <c r="A7076" s="139"/>
    </row>
    <row r="7077" spans="1:1" s="138" customFormat="1" x14ac:dyDescent="0.25">
      <c r="A7077" s="139"/>
    </row>
    <row r="7078" spans="1:1" s="138" customFormat="1" x14ac:dyDescent="0.25">
      <c r="A7078" s="139"/>
    </row>
    <row r="7079" spans="1:1" s="138" customFormat="1" x14ac:dyDescent="0.25">
      <c r="A7079" s="139"/>
    </row>
    <row r="7080" spans="1:1" s="138" customFormat="1" x14ac:dyDescent="0.25">
      <c r="A7080" s="139"/>
    </row>
    <row r="7081" spans="1:1" s="138" customFormat="1" x14ac:dyDescent="0.25">
      <c r="A7081" s="139"/>
    </row>
    <row r="7082" spans="1:1" s="138" customFormat="1" x14ac:dyDescent="0.25">
      <c r="A7082" s="139"/>
    </row>
    <row r="7083" spans="1:1" s="138" customFormat="1" x14ac:dyDescent="0.25">
      <c r="A7083" s="139"/>
    </row>
    <row r="7084" spans="1:1" s="138" customFormat="1" x14ac:dyDescent="0.25">
      <c r="A7084" s="139"/>
    </row>
    <row r="7085" spans="1:1" s="138" customFormat="1" x14ac:dyDescent="0.25">
      <c r="A7085" s="139"/>
    </row>
    <row r="7086" spans="1:1" s="138" customFormat="1" x14ac:dyDescent="0.25">
      <c r="A7086" s="139"/>
    </row>
    <row r="7087" spans="1:1" s="138" customFormat="1" x14ac:dyDescent="0.25">
      <c r="A7087" s="139"/>
    </row>
    <row r="7088" spans="1:1" s="138" customFormat="1" x14ac:dyDescent="0.25">
      <c r="A7088" s="139"/>
    </row>
    <row r="7089" spans="1:1" s="138" customFormat="1" x14ac:dyDescent="0.25">
      <c r="A7089" s="139"/>
    </row>
    <row r="7090" spans="1:1" s="138" customFormat="1" x14ac:dyDescent="0.25">
      <c r="A7090" s="139"/>
    </row>
    <row r="7091" spans="1:1" s="138" customFormat="1" x14ac:dyDescent="0.25">
      <c r="A7091" s="139"/>
    </row>
    <row r="7092" spans="1:1" s="138" customFormat="1" x14ac:dyDescent="0.25">
      <c r="A7092" s="139"/>
    </row>
    <row r="7093" spans="1:1" s="138" customFormat="1" x14ac:dyDescent="0.25">
      <c r="A7093" s="139"/>
    </row>
    <row r="7094" spans="1:1" s="138" customFormat="1" x14ac:dyDescent="0.25">
      <c r="A7094" s="139"/>
    </row>
    <row r="7095" spans="1:1" s="138" customFormat="1" x14ac:dyDescent="0.25">
      <c r="A7095" s="139"/>
    </row>
    <row r="7096" spans="1:1" s="138" customFormat="1" x14ac:dyDescent="0.25">
      <c r="A7096" s="139"/>
    </row>
    <row r="7097" spans="1:1" s="138" customFormat="1" x14ac:dyDescent="0.25">
      <c r="A7097" s="139"/>
    </row>
    <row r="7098" spans="1:1" s="138" customFormat="1" x14ac:dyDescent="0.25">
      <c r="A7098" s="139"/>
    </row>
    <row r="7099" spans="1:1" s="138" customFormat="1" x14ac:dyDescent="0.25">
      <c r="A7099" s="139"/>
    </row>
    <row r="7100" spans="1:1" s="138" customFormat="1" x14ac:dyDescent="0.25">
      <c r="A7100" s="139"/>
    </row>
    <row r="7101" spans="1:1" s="138" customFormat="1" x14ac:dyDescent="0.25">
      <c r="A7101" s="139"/>
    </row>
    <row r="7102" spans="1:1" s="138" customFormat="1" x14ac:dyDescent="0.25">
      <c r="A7102" s="139"/>
    </row>
    <row r="7103" spans="1:1" s="138" customFormat="1" x14ac:dyDescent="0.25">
      <c r="A7103" s="139"/>
    </row>
    <row r="7104" spans="1:1" s="138" customFormat="1" x14ac:dyDescent="0.25">
      <c r="A7104" s="139"/>
    </row>
    <row r="7105" spans="1:1" s="138" customFormat="1" x14ac:dyDescent="0.25">
      <c r="A7105" s="139"/>
    </row>
    <row r="7106" spans="1:1" s="138" customFormat="1" x14ac:dyDescent="0.25">
      <c r="A7106" s="139"/>
    </row>
    <row r="7107" spans="1:1" s="138" customFormat="1" x14ac:dyDescent="0.25">
      <c r="A7107" s="139"/>
    </row>
    <row r="7108" spans="1:1" s="138" customFormat="1" x14ac:dyDescent="0.25">
      <c r="A7108" s="139"/>
    </row>
    <row r="7109" spans="1:1" s="138" customFormat="1" x14ac:dyDescent="0.25">
      <c r="A7109" s="139"/>
    </row>
    <row r="7110" spans="1:1" s="138" customFormat="1" x14ac:dyDescent="0.25">
      <c r="A7110" s="139"/>
    </row>
    <row r="7111" spans="1:1" s="138" customFormat="1" x14ac:dyDescent="0.25">
      <c r="A7111" s="139"/>
    </row>
    <row r="7112" spans="1:1" s="138" customFormat="1" x14ac:dyDescent="0.25">
      <c r="A7112" s="139"/>
    </row>
    <row r="7113" spans="1:1" s="138" customFormat="1" x14ac:dyDescent="0.25">
      <c r="A7113" s="139"/>
    </row>
    <row r="7114" spans="1:1" s="138" customFormat="1" x14ac:dyDescent="0.25">
      <c r="A7114" s="139"/>
    </row>
    <row r="7115" spans="1:1" s="138" customFormat="1" x14ac:dyDescent="0.25">
      <c r="A7115" s="139"/>
    </row>
    <row r="7116" spans="1:1" s="138" customFormat="1" x14ac:dyDescent="0.25">
      <c r="A7116" s="139"/>
    </row>
    <row r="7117" spans="1:1" s="138" customFormat="1" x14ac:dyDescent="0.25">
      <c r="A7117" s="139"/>
    </row>
    <row r="7118" spans="1:1" s="138" customFormat="1" x14ac:dyDescent="0.25">
      <c r="A7118" s="139"/>
    </row>
    <row r="7119" spans="1:1" s="138" customFormat="1" x14ac:dyDescent="0.25">
      <c r="A7119" s="139"/>
    </row>
    <row r="7120" spans="1:1" s="138" customFormat="1" x14ac:dyDescent="0.25">
      <c r="A7120" s="139"/>
    </row>
    <row r="7121" spans="1:1" s="138" customFormat="1" x14ac:dyDescent="0.25">
      <c r="A7121" s="139"/>
    </row>
    <row r="7122" spans="1:1" s="138" customFormat="1" x14ac:dyDescent="0.25">
      <c r="A7122" s="139"/>
    </row>
    <row r="7123" spans="1:1" s="138" customFormat="1" x14ac:dyDescent="0.25">
      <c r="A7123" s="139"/>
    </row>
    <row r="7124" spans="1:1" s="138" customFormat="1" x14ac:dyDescent="0.25">
      <c r="A7124" s="139"/>
    </row>
    <row r="7125" spans="1:1" s="138" customFormat="1" x14ac:dyDescent="0.25">
      <c r="A7125" s="139"/>
    </row>
    <row r="7126" spans="1:1" s="138" customFormat="1" x14ac:dyDescent="0.25">
      <c r="A7126" s="139"/>
    </row>
    <row r="7127" spans="1:1" s="138" customFormat="1" x14ac:dyDescent="0.25">
      <c r="A7127" s="139"/>
    </row>
    <row r="7128" spans="1:1" s="138" customFormat="1" x14ac:dyDescent="0.25">
      <c r="A7128" s="139"/>
    </row>
    <row r="7129" spans="1:1" s="138" customFormat="1" x14ac:dyDescent="0.25">
      <c r="A7129" s="139"/>
    </row>
    <row r="7130" spans="1:1" s="138" customFormat="1" x14ac:dyDescent="0.25">
      <c r="A7130" s="139"/>
    </row>
    <row r="7131" spans="1:1" s="138" customFormat="1" x14ac:dyDescent="0.25">
      <c r="A7131" s="139"/>
    </row>
    <row r="7132" spans="1:1" s="138" customFormat="1" x14ac:dyDescent="0.25">
      <c r="A7132" s="139"/>
    </row>
    <row r="7133" spans="1:1" s="138" customFormat="1" x14ac:dyDescent="0.25">
      <c r="A7133" s="139"/>
    </row>
    <row r="7134" spans="1:1" s="138" customFormat="1" x14ac:dyDescent="0.25">
      <c r="A7134" s="139"/>
    </row>
    <row r="7135" spans="1:1" s="138" customFormat="1" x14ac:dyDescent="0.25">
      <c r="A7135" s="139"/>
    </row>
    <row r="7136" spans="1:1" s="138" customFormat="1" x14ac:dyDescent="0.25">
      <c r="A7136" s="139"/>
    </row>
    <row r="7137" spans="1:1" s="138" customFormat="1" x14ac:dyDescent="0.25">
      <c r="A7137" s="139"/>
    </row>
    <row r="7138" spans="1:1" s="138" customFormat="1" x14ac:dyDescent="0.25">
      <c r="A7138" s="139"/>
    </row>
    <row r="7139" spans="1:1" s="138" customFormat="1" x14ac:dyDescent="0.25">
      <c r="A7139" s="139"/>
    </row>
    <row r="7140" spans="1:1" s="138" customFormat="1" x14ac:dyDescent="0.25">
      <c r="A7140" s="139"/>
    </row>
    <row r="7141" spans="1:1" s="138" customFormat="1" x14ac:dyDescent="0.25">
      <c r="A7141" s="139"/>
    </row>
    <row r="7142" spans="1:1" s="138" customFormat="1" x14ac:dyDescent="0.25">
      <c r="A7142" s="139"/>
    </row>
    <row r="7143" spans="1:1" s="138" customFormat="1" x14ac:dyDescent="0.25">
      <c r="A7143" s="139"/>
    </row>
    <row r="7144" spans="1:1" s="138" customFormat="1" x14ac:dyDescent="0.25">
      <c r="A7144" s="139"/>
    </row>
    <row r="7145" spans="1:1" s="138" customFormat="1" x14ac:dyDescent="0.25">
      <c r="A7145" s="139"/>
    </row>
    <row r="7146" spans="1:1" s="138" customFormat="1" x14ac:dyDescent="0.25">
      <c r="A7146" s="139"/>
    </row>
    <row r="7147" spans="1:1" s="138" customFormat="1" x14ac:dyDescent="0.25">
      <c r="A7147" s="139"/>
    </row>
    <row r="7148" spans="1:1" s="138" customFormat="1" x14ac:dyDescent="0.25">
      <c r="A7148" s="139"/>
    </row>
    <row r="7149" spans="1:1" s="138" customFormat="1" x14ac:dyDescent="0.25">
      <c r="A7149" s="139"/>
    </row>
    <row r="7150" spans="1:1" s="138" customFormat="1" x14ac:dyDescent="0.25">
      <c r="A7150" s="139"/>
    </row>
    <row r="7151" spans="1:1" s="138" customFormat="1" x14ac:dyDescent="0.25">
      <c r="A7151" s="139"/>
    </row>
    <row r="7152" spans="1:1" s="138" customFormat="1" x14ac:dyDescent="0.25">
      <c r="A7152" s="139"/>
    </row>
    <row r="7153" spans="1:1" s="138" customFormat="1" x14ac:dyDescent="0.25">
      <c r="A7153" s="139"/>
    </row>
    <row r="7154" spans="1:1" s="138" customFormat="1" x14ac:dyDescent="0.25">
      <c r="A7154" s="139"/>
    </row>
    <row r="7155" spans="1:1" s="138" customFormat="1" x14ac:dyDescent="0.25">
      <c r="A7155" s="139"/>
    </row>
    <row r="7156" spans="1:1" s="138" customFormat="1" x14ac:dyDescent="0.25">
      <c r="A7156" s="139"/>
    </row>
    <row r="7157" spans="1:1" s="138" customFormat="1" x14ac:dyDescent="0.25">
      <c r="A7157" s="139"/>
    </row>
    <row r="7158" spans="1:1" s="138" customFormat="1" x14ac:dyDescent="0.25">
      <c r="A7158" s="139"/>
    </row>
    <row r="7159" spans="1:1" s="138" customFormat="1" x14ac:dyDescent="0.25">
      <c r="A7159" s="139"/>
    </row>
    <row r="7160" spans="1:1" s="138" customFormat="1" x14ac:dyDescent="0.25">
      <c r="A7160" s="139"/>
    </row>
    <row r="7161" spans="1:1" s="138" customFormat="1" x14ac:dyDescent="0.25">
      <c r="A7161" s="139"/>
    </row>
    <row r="7162" spans="1:1" s="138" customFormat="1" x14ac:dyDescent="0.25">
      <c r="A7162" s="139"/>
    </row>
    <row r="7163" spans="1:1" s="138" customFormat="1" x14ac:dyDescent="0.25">
      <c r="A7163" s="139"/>
    </row>
    <row r="7164" spans="1:1" s="138" customFormat="1" x14ac:dyDescent="0.25">
      <c r="A7164" s="139"/>
    </row>
    <row r="7165" spans="1:1" s="138" customFormat="1" x14ac:dyDescent="0.25">
      <c r="A7165" s="139"/>
    </row>
    <row r="7166" spans="1:1" s="138" customFormat="1" x14ac:dyDescent="0.25">
      <c r="A7166" s="139"/>
    </row>
    <row r="7167" spans="1:1" s="138" customFormat="1" x14ac:dyDescent="0.25">
      <c r="A7167" s="139"/>
    </row>
    <row r="7168" spans="1:1" s="138" customFormat="1" x14ac:dyDescent="0.25">
      <c r="A7168" s="139"/>
    </row>
    <row r="7169" spans="1:1" s="138" customFormat="1" x14ac:dyDescent="0.25">
      <c r="A7169" s="139"/>
    </row>
    <row r="7170" spans="1:1" s="138" customFormat="1" x14ac:dyDescent="0.25">
      <c r="A7170" s="139"/>
    </row>
    <row r="7171" spans="1:1" s="138" customFormat="1" x14ac:dyDescent="0.25">
      <c r="A7171" s="139"/>
    </row>
    <row r="7172" spans="1:1" s="138" customFormat="1" x14ac:dyDescent="0.25">
      <c r="A7172" s="139"/>
    </row>
    <row r="7173" spans="1:1" s="138" customFormat="1" x14ac:dyDescent="0.25">
      <c r="A7173" s="139"/>
    </row>
    <row r="7174" spans="1:1" s="138" customFormat="1" x14ac:dyDescent="0.25">
      <c r="A7174" s="139"/>
    </row>
    <row r="7175" spans="1:1" s="138" customFormat="1" x14ac:dyDescent="0.25">
      <c r="A7175" s="139"/>
    </row>
    <row r="7176" spans="1:1" s="138" customFormat="1" x14ac:dyDescent="0.25">
      <c r="A7176" s="139"/>
    </row>
    <row r="7177" spans="1:1" s="138" customFormat="1" x14ac:dyDescent="0.25">
      <c r="A7177" s="139"/>
    </row>
    <row r="7178" spans="1:1" s="138" customFormat="1" x14ac:dyDescent="0.25">
      <c r="A7178" s="139"/>
    </row>
    <row r="7179" spans="1:1" s="138" customFormat="1" x14ac:dyDescent="0.25">
      <c r="A7179" s="139"/>
    </row>
    <row r="7180" spans="1:1" s="138" customFormat="1" x14ac:dyDescent="0.25">
      <c r="A7180" s="139"/>
    </row>
    <row r="7181" spans="1:1" s="138" customFormat="1" x14ac:dyDescent="0.25">
      <c r="A7181" s="139"/>
    </row>
    <row r="7182" spans="1:1" s="138" customFormat="1" x14ac:dyDescent="0.25">
      <c r="A7182" s="139"/>
    </row>
    <row r="7183" spans="1:1" s="138" customFormat="1" x14ac:dyDescent="0.25">
      <c r="A7183" s="139"/>
    </row>
    <row r="7184" spans="1:1" s="138" customFormat="1" x14ac:dyDescent="0.25">
      <c r="A7184" s="139"/>
    </row>
    <row r="7185" spans="1:1" s="138" customFormat="1" x14ac:dyDescent="0.25">
      <c r="A7185" s="139"/>
    </row>
    <row r="7186" spans="1:1" s="138" customFormat="1" x14ac:dyDescent="0.25">
      <c r="A7186" s="139"/>
    </row>
    <row r="7187" spans="1:1" s="138" customFormat="1" x14ac:dyDescent="0.25">
      <c r="A7187" s="139"/>
    </row>
    <row r="7188" spans="1:1" s="138" customFormat="1" x14ac:dyDescent="0.25">
      <c r="A7188" s="139"/>
    </row>
    <row r="7189" spans="1:1" s="138" customFormat="1" x14ac:dyDescent="0.25">
      <c r="A7189" s="139"/>
    </row>
    <row r="7190" spans="1:1" s="138" customFormat="1" x14ac:dyDescent="0.25">
      <c r="A7190" s="139"/>
    </row>
    <row r="7191" spans="1:1" s="138" customFormat="1" x14ac:dyDescent="0.25">
      <c r="A7191" s="139"/>
    </row>
    <row r="7192" spans="1:1" s="138" customFormat="1" x14ac:dyDescent="0.25">
      <c r="A7192" s="139"/>
    </row>
    <row r="7193" spans="1:1" s="138" customFormat="1" x14ac:dyDescent="0.25">
      <c r="A7193" s="139"/>
    </row>
    <row r="7194" spans="1:1" s="138" customFormat="1" x14ac:dyDescent="0.25">
      <c r="A7194" s="139"/>
    </row>
    <row r="7195" spans="1:1" s="138" customFormat="1" x14ac:dyDescent="0.25">
      <c r="A7195" s="139"/>
    </row>
    <row r="7196" spans="1:1" s="138" customFormat="1" x14ac:dyDescent="0.25">
      <c r="A7196" s="139"/>
    </row>
    <row r="7197" spans="1:1" s="138" customFormat="1" x14ac:dyDescent="0.25">
      <c r="A7197" s="139"/>
    </row>
    <row r="7198" spans="1:1" s="138" customFormat="1" x14ac:dyDescent="0.25">
      <c r="A7198" s="139"/>
    </row>
    <row r="7199" spans="1:1" s="138" customFormat="1" x14ac:dyDescent="0.25">
      <c r="A7199" s="139"/>
    </row>
    <row r="7200" spans="1:1" s="138" customFormat="1" x14ac:dyDescent="0.25">
      <c r="A7200" s="139"/>
    </row>
    <row r="7201" spans="1:1" s="138" customFormat="1" x14ac:dyDescent="0.25">
      <c r="A7201" s="139"/>
    </row>
    <row r="7202" spans="1:1" s="138" customFormat="1" x14ac:dyDescent="0.25">
      <c r="A7202" s="139"/>
    </row>
    <row r="7203" spans="1:1" s="138" customFormat="1" x14ac:dyDescent="0.25">
      <c r="A7203" s="139"/>
    </row>
    <row r="7204" spans="1:1" s="138" customFormat="1" x14ac:dyDescent="0.25">
      <c r="A7204" s="139"/>
    </row>
    <row r="7205" spans="1:1" s="138" customFormat="1" x14ac:dyDescent="0.25">
      <c r="A7205" s="139"/>
    </row>
    <row r="7206" spans="1:1" s="138" customFormat="1" x14ac:dyDescent="0.25">
      <c r="A7206" s="139"/>
    </row>
    <row r="7207" spans="1:1" s="138" customFormat="1" x14ac:dyDescent="0.25">
      <c r="A7207" s="139"/>
    </row>
    <row r="7208" spans="1:1" s="138" customFormat="1" x14ac:dyDescent="0.25">
      <c r="A7208" s="139"/>
    </row>
    <row r="7209" spans="1:1" s="138" customFormat="1" x14ac:dyDescent="0.25">
      <c r="A7209" s="139"/>
    </row>
    <row r="7210" spans="1:1" s="138" customFormat="1" x14ac:dyDescent="0.25">
      <c r="A7210" s="139"/>
    </row>
    <row r="7211" spans="1:1" s="138" customFormat="1" x14ac:dyDescent="0.25">
      <c r="A7211" s="139"/>
    </row>
    <row r="7212" spans="1:1" s="138" customFormat="1" x14ac:dyDescent="0.25">
      <c r="A7212" s="139"/>
    </row>
    <row r="7213" spans="1:1" s="138" customFormat="1" x14ac:dyDescent="0.25">
      <c r="A7213" s="139"/>
    </row>
    <row r="7214" spans="1:1" s="138" customFormat="1" x14ac:dyDescent="0.25">
      <c r="A7214" s="139"/>
    </row>
    <row r="7215" spans="1:1" s="138" customFormat="1" x14ac:dyDescent="0.25">
      <c r="A7215" s="139"/>
    </row>
    <row r="7216" spans="1:1" s="138" customFormat="1" x14ac:dyDescent="0.25">
      <c r="A7216" s="139"/>
    </row>
    <row r="7217" spans="1:1" s="138" customFormat="1" x14ac:dyDescent="0.25">
      <c r="A7217" s="139"/>
    </row>
    <row r="7218" spans="1:1" s="138" customFormat="1" x14ac:dyDescent="0.25">
      <c r="A7218" s="139"/>
    </row>
    <row r="7219" spans="1:1" s="138" customFormat="1" x14ac:dyDescent="0.25">
      <c r="A7219" s="139"/>
    </row>
    <row r="7220" spans="1:1" s="138" customFormat="1" x14ac:dyDescent="0.25">
      <c r="A7220" s="139"/>
    </row>
    <row r="7221" spans="1:1" s="138" customFormat="1" x14ac:dyDescent="0.25">
      <c r="A7221" s="139"/>
    </row>
    <row r="7222" spans="1:1" s="138" customFormat="1" x14ac:dyDescent="0.25">
      <c r="A7222" s="139"/>
    </row>
    <row r="7223" spans="1:1" s="138" customFormat="1" x14ac:dyDescent="0.25">
      <c r="A7223" s="139"/>
    </row>
    <row r="7224" spans="1:1" s="138" customFormat="1" x14ac:dyDescent="0.25">
      <c r="A7224" s="139"/>
    </row>
    <row r="7225" spans="1:1" s="138" customFormat="1" x14ac:dyDescent="0.25">
      <c r="A7225" s="139"/>
    </row>
    <row r="7226" spans="1:1" s="138" customFormat="1" x14ac:dyDescent="0.25">
      <c r="A7226" s="139"/>
    </row>
    <row r="7227" spans="1:1" s="138" customFormat="1" x14ac:dyDescent="0.25">
      <c r="A7227" s="139"/>
    </row>
    <row r="7228" spans="1:1" s="138" customFormat="1" x14ac:dyDescent="0.25">
      <c r="A7228" s="139"/>
    </row>
    <row r="7229" spans="1:1" s="138" customFormat="1" x14ac:dyDescent="0.25">
      <c r="A7229" s="139"/>
    </row>
    <row r="7230" spans="1:1" s="138" customFormat="1" x14ac:dyDescent="0.25">
      <c r="A7230" s="139"/>
    </row>
    <row r="7231" spans="1:1" s="138" customFormat="1" x14ac:dyDescent="0.25">
      <c r="A7231" s="139"/>
    </row>
    <row r="7232" spans="1:1" s="138" customFormat="1" x14ac:dyDescent="0.25">
      <c r="A7232" s="139"/>
    </row>
    <row r="7233" spans="1:1" s="138" customFormat="1" x14ac:dyDescent="0.25">
      <c r="A7233" s="139"/>
    </row>
    <row r="7234" spans="1:1" s="138" customFormat="1" x14ac:dyDescent="0.25">
      <c r="A7234" s="139"/>
    </row>
    <row r="7235" spans="1:1" s="138" customFormat="1" x14ac:dyDescent="0.25">
      <c r="A7235" s="139"/>
    </row>
    <row r="7236" spans="1:1" s="138" customFormat="1" x14ac:dyDescent="0.25">
      <c r="A7236" s="139"/>
    </row>
    <row r="7237" spans="1:1" s="138" customFormat="1" x14ac:dyDescent="0.25">
      <c r="A7237" s="139"/>
    </row>
    <row r="7238" spans="1:1" s="138" customFormat="1" x14ac:dyDescent="0.25">
      <c r="A7238" s="139"/>
    </row>
    <row r="7239" spans="1:1" s="138" customFormat="1" x14ac:dyDescent="0.25">
      <c r="A7239" s="139"/>
    </row>
    <row r="7240" spans="1:1" s="138" customFormat="1" x14ac:dyDescent="0.25">
      <c r="A7240" s="139"/>
    </row>
    <row r="7241" spans="1:1" s="138" customFormat="1" x14ac:dyDescent="0.25">
      <c r="A7241" s="139"/>
    </row>
    <row r="7242" spans="1:1" s="138" customFormat="1" x14ac:dyDescent="0.25">
      <c r="A7242" s="139"/>
    </row>
    <row r="7243" spans="1:1" s="138" customFormat="1" x14ac:dyDescent="0.25">
      <c r="A7243" s="139"/>
    </row>
    <row r="7244" spans="1:1" s="138" customFormat="1" x14ac:dyDescent="0.25">
      <c r="A7244" s="139"/>
    </row>
    <row r="7245" spans="1:1" s="138" customFormat="1" x14ac:dyDescent="0.25">
      <c r="A7245" s="139"/>
    </row>
    <row r="7246" spans="1:1" s="138" customFormat="1" x14ac:dyDescent="0.25">
      <c r="A7246" s="139"/>
    </row>
    <row r="7247" spans="1:1" s="138" customFormat="1" x14ac:dyDescent="0.25">
      <c r="A7247" s="139"/>
    </row>
    <row r="7248" spans="1:1" s="138" customFormat="1" x14ac:dyDescent="0.25">
      <c r="A7248" s="139"/>
    </row>
    <row r="7249" spans="1:1" s="138" customFormat="1" x14ac:dyDescent="0.25">
      <c r="A7249" s="139"/>
    </row>
    <row r="7250" spans="1:1" s="138" customFormat="1" x14ac:dyDescent="0.25">
      <c r="A7250" s="139"/>
    </row>
    <row r="7251" spans="1:1" s="138" customFormat="1" x14ac:dyDescent="0.25">
      <c r="A7251" s="139"/>
    </row>
    <row r="7252" spans="1:1" s="138" customFormat="1" x14ac:dyDescent="0.25">
      <c r="A7252" s="139"/>
    </row>
    <row r="7253" spans="1:1" s="138" customFormat="1" x14ac:dyDescent="0.25">
      <c r="A7253" s="139"/>
    </row>
    <row r="7254" spans="1:1" s="138" customFormat="1" x14ac:dyDescent="0.25">
      <c r="A7254" s="139"/>
    </row>
    <row r="7255" spans="1:1" s="138" customFormat="1" x14ac:dyDescent="0.25">
      <c r="A7255" s="139"/>
    </row>
    <row r="7256" spans="1:1" s="138" customFormat="1" x14ac:dyDescent="0.25">
      <c r="A7256" s="139"/>
    </row>
    <row r="7257" spans="1:1" s="138" customFormat="1" x14ac:dyDescent="0.25">
      <c r="A7257" s="139"/>
    </row>
    <row r="7258" spans="1:1" s="138" customFormat="1" x14ac:dyDescent="0.25">
      <c r="A7258" s="139"/>
    </row>
    <row r="7259" spans="1:1" s="138" customFormat="1" x14ac:dyDescent="0.25">
      <c r="A7259" s="139"/>
    </row>
    <row r="7260" spans="1:1" s="138" customFormat="1" x14ac:dyDescent="0.25">
      <c r="A7260" s="139"/>
    </row>
    <row r="7261" spans="1:1" s="138" customFormat="1" x14ac:dyDescent="0.25">
      <c r="A7261" s="139"/>
    </row>
    <row r="7262" spans="1:1" s="138" customFormat="1" x14ac:dyDescent="0.25">
      <c r="A7262" s="139"/>
    </row>
    <row r="7263" spans="1:1" s="138" customFormat="1" x14ac:dyDescent="0.25">
      <c r="A7263" s="139"/>
    </row>
    <row r="7264" spans="1:1" s="138" customFormat="1" x14ac:dyDescent="0.25">
      <c r="A7264" s="139"/>
    </row>
    <row r="7265" spans="1:1" s="138" customFormat="1" x14ac:dyDescent="0.25">
      <c r="A7265" s="139"/>
    </row>
    <row r="7266" spans="1:1" s="138" customFormat="1" x14ac:dyDescent="0.25">
      <c r="A7266" s="139"/>
    </row>
    <row r="7267" spans="1:1" s="138" customFormat="1" x14ac:dyDescent="0.25">
      <c r="A7267" s="139"/>
    </row>
    <row r="7268" spans="1:1" s="138" customFormat="1" x14ac:dyDescent="0.25">
      <c r="A7268" s="139"/>
    </row>
    <row r="7269" spans="1:1" s="138" customFormat="1" x14ac:dyDescent="0.25">
      <c r="A7269" s="139"/>
    </row>
    <row r="7270" spans="1:1" s="138" customFormat="1" x14ac:dyDescent="0.25">
      <c r="A7270" s="139"/>
    </row>
    <row r="7271" spans="1:1" s="138" customFormat="1" x14ac:dyDescent="0.25">
      <c r="A7271" s="139"/>
    </row>
    <row r="7272" spans="1:1" s="138" customFormat="1" x14ac:dyDescent="0.25">
      <c r="A7272" s="139"/>
    </row>
    <row r="7273" spans="1:1" s="138" customFormat="1" x14ac:dyDescent="0.25">
      <c r="A7273" s="139"/>
    </row>
    <row r="7274" spans="1:1" s="138" customFormat="1" x14ac:dyDescent="0.25">
      <c r="A7274" s="139"/>
    </row>
    <row r="7275" spans="1:1" s="138" customFormat="1" x14ac:dyDescent="0.25">
      <c r="A7275" s="139"/>
    </row>
    <row r="7276" spans="1:1" s="138" customFormat="1" x14ac:dyDescent="0.25">
      <c r="A7276" s="139"/>
    </row>
    <row r="7277" spans="1:1" s="138" customFormat="1" x14ac:dyDescent="0.25">
      <c r="A7277" s="139"/>
    </row>
    <row r="7278" spans="1:1" s="138" customFormat="1" x14ac:dyDescent="0.25">
      <c r="A7278" s="139"/>
    </row>
    <row r="7279" spans="1:1" s="138" customFormat="1" x14ac:dyDescent="0.25">
      <c r="A7279" s="139"/>
    </row>
    <row r="7280" spans="1:1" s="138" customFormat="1" x14ac:dyDescent="0.25">
      <c r="A7280" s="139"/>
    </row>
    <row r="7281" spans="1:1" s="138" customFormat="1" x14ac:dyDescent="0.25">
      <c r="A7281" s="139"/>
    </row>
    <row r="7282" spans="1:1" s="138" customFormat="1" x14ac:dyDescent="0.25">
      <c r="A7282" s="139"/>
    </row>
    <row r="7283" spans="1:1" s="138" customFormat="1" x14ac:dyDescent="0.25">
      <c r="A7283" s="139"/>
    </row>
    <row r="7284" spans="1:1" s="138" customFormat="1" x14ac:dyDescent="0.25">
      <c r="A7284" s="139"/>
    </row>
    <row r="7285" spans="1:1" s="138" customFormat="1" x14ac:dyDescent="0.25">
      <c r="A7285" s="139"/>
    </row>
    <row r="7286" spans="1:1" s="138" customFormat="1" x14ac:dyDescent="0.25">
      <c r="A7286" s="139"/>
    </row>
    <row r="7287" spans="1:1" s="138" customFormat="1" x14ac:dyDescent="0.25">
      <c r="A7287" s="139"/>
    </row>
    <row r="7288" spans="1:1" s="138" customFormat="1" x14ac:dyDescent="0.25">
      <c r="A7288" s="139"/>
    </row>
    <row r="7289" spans="1:1" s="138" customFormat="1" x14ac:dyDescent="0.25">
      <c r="A7289" s="139"/>
    </row>
    <row r="7290" spans="1:1" s="138" customFormat="1" x14ac:dyDescent="0.25">
      <c r="A7290" s="139"/>
    </row>
    <row r="7291" spans="1:1" s="138" customFormat="1" x14ac:dyDescent="0.25">
      <c r="A7291" s="139"/>
    </row>
    <row r="7292" spans="1:1" s="138" customFormat="1" x14ac:dyDescent="0.25">
      <c r="A7292" s="139"/>
    </row>
    <row r="7293" spans="1:1" s="138" customFormat="1" x14ac:dyDescent="0.25">
      <c r="A7293" s="139"/>
    </row>
    <row r="7294" spans="1:1" s="138" customFormat="1" x14ac:dyDescent="0.25">
      <c r="A7294" s="139"/>
    </row>
    <row r="7295" spans="1:1" s="138" customFormat="1" x14ac:dyDescent="0.25">
      <c r="A7295" s="139"/>
    </row>
    <row r="7296" spans="1:1" s="138" customFormat="1" x14ac:dyDescent="0.25">
      <c r="A7296" s="139"/>
    </row>
    <row r="7297" spans="1:1" s="138" customFormat="1" x14ac:dyDescent="0.25">
      <c r="A7297" s="139"/>
    </row>
    <row r="7298" spans="1:1" s="138" customFormat="1" x14ac:dyDescent="0.25">
      <c r="A7298" s="139"/>
    </row>
    <row r="7299" spans="1:1" s="138" customFormat="1" x14ac:dyDescent="0.25">
      <c r="A7299" s="139"/>
    </row>
    <row r="7300" spans="1:1" s="138" customFormat="1" x14ac:dyDescent="0.25">
      <c r="A7300" s="139"/>
    </row>
    <row r="7301" spans="1:1" s="138" customFormat="1" x14ac:dyDescent="0.25">
      <c r="A7301" s="139"/>
    </row>
    <row r="7302" spans="1:1" s="138" customFormat="1" x14ac:dyDescent="0.25">
      <c r="A7302" s="139"/>
    </row>
    <row r="7303" spans="1:1" s="138" customFormat="1" x14ac:dyDescent="0.25">
      <c r="A7303" s="139"/>
    </row>
    <row r="7304" spans="1:1" s="138" customFormat="1" x14ac:dyDescent="0.25">
      <c r="A7304" s="139"/>
    </row>
    <row r="7305" spans="1:1" s="138" customFormat="1" x14ac:dyDescent="0.25">
      <c r="A7305" s="139"/>
    </row>
    <row r="7306" spans="1:1" s="138" customFormat="1" x14ac:dyDescent="0.25">
      <c r="A7306" s="139"/>
    </row>
    <row r="7307" spans="1:1" s="138" customFormat="1" x14ac:dyDescent="0.25">
      <c r="A7307" s="139"/>
    </row>
    <row r="7308" spans="1:1" s="138" customFormat="1" x14ac:dyDescent="0.25">
      <c r="A7308" s="139"/>
    </row>
    <row r="7309" spans="1:1" s="138" customFormat="1" x14ac:dyDescent="0.25">
      <c r="A7309" s="139"/>
    </row>
    <row r="7310" spans="1:1" s="138" customFormat="1" x14ac:dyDescent="0.25">
      <c r="A7310" s="139"/>
    </row>
    <row r="7311" spans="1:1" s="138" customFormat="1" x14ac:dyDescent="0.25">
      <c r="A7311" s="139"/>
    </row>
    <row r="7312" spans="1:1" s="138" customFormat="1" x14ac:dyDescent="0.25">
      <c r="A7312" s="139"/>
    </row>
    <row r="7313" spans="1:1" s="138" customFormat="1" x14ac:dyDescent="0.25">
      <c r="A7313" s="139"/>
    </row>
    <row r="7314" spans="1:1" s="138" customFormat="1" x14ac:dyDescent="0.25">
      <c r="A7314" s="139"/>
    </row>
    <row r="7315" spans="1:1" s="138" customFormat="1" x14ac:dyDescent="0.25">
      <c r="A7315" s="139"/>
    </row>
    <row r="7316" spans="1:1" s="138" customFormat="1" x14ac:dyDescent="0.25">
      <c r="A7316" s="139"/>
    </row>
    <row r="7317" spans="1:1" s="138" customFormat="1" x14ac:dyDescent="0.25">
      <c r="A7317" s="139"/>
    </row>
    <row r="7318" spans="1:1" s="138" customFormat="1" x14ac:dyDescent="0.25">
      <c r="A7318" s="139"/>
    </row>
    <row r="7319" spans="1:1" s="138" customFormat="1" x14ac:dyDescent="0.25">
      <c r="A7319" s="139"/>
    </row>
    <row r="7320" spans="1:1" s="138" customFormat="1" x14ac:dyDescent="0.25">
      <c r="A7320" s="139"/>
    </row>
    <row r="7321" spans="1:1" s="138" customFormat="1" x14ac:dyDescent="0.25">
      <c r="A7321" s="139"/>
    </row>
    <row r="7322" spans="1:1" s="138" customFormat="1" x14ac:dyDescent="0.25">
      <c r="A7322" s="139"/>
    </row>
    <row r="7323" spans="1:1" s="138" customFormat="1" x14ac:dyDescent="0.25">
      <c r="A7323" s="139"/>
    </row>
    <row r="7324" spans="1:1" s="138" customFormat="1" x14ac:dyDescent="0.25">
      <c r="A7324" s="139"/>
    </row>
    <row r="7325" spans="1:1" s="138" customFormat="1" x14ac:dyDescent="0.25">
      <c r="A7325" s="139"/>
    </row>
    <row r="7326" spans="1:1" s="138" customFormat="1" x14ac:dyDescent="0.25">
      <c r="A7326" s="139"/>
    </row>
    <row r="7327" spans="1:1" s="138" customFormat="1" x14ac:dyDescent="0.25">
      <c r="A7327" s="139"/>
    </row>
    <row r="7328" spans="1:1" s="138" customFormat="1" x14ac:dyDescent="0.25">
      <c r="A7328" s="139"/>
    </row>
    <row r="7329" spans="1:1" s="138" customFormat="1" x14ac:dyDescent="0.25">
      <c r="A7329" s="139"/>
    </row>
    <row r="7330" spans="1:1" s="138" customFormat="1" x14ac:dyDescent="0.25">
      <c r="A7330" s="139"/>
    </row>
    <row r="7331" spans="1:1" s="138" customFormat="1" x14ac:dyDescent="0.25">
      <c r="A7331" s="139"/>
    </row>
    <row r="7332" spans="1:1" s="138" customFormat="1" x14ac:dyDescent="0.25">
      <c r="A7332" s="139"/>
    </row>
    <row r="7333" spans="1:1" s="138" customFormat="1" x14ac:dyDescent="0.25">
      <c r="A7333" s="139"/>
    </row>
    <row r="7334" spans="1:1" s="138" customFormat="1" x14ac:dyDescent="0.25">
      <c r="A7334" s="139"/>
    </row>
    <row r="7335" spans="1:1" s="138" customFormat="1" x14ac:dyDescent="0.25">
      <c r="A7335" s="139"/>
    </row>
    <row r="7336" spans="1:1" s="138" customFormat="1" x14ac:dyDescent="0.25">
      <c r="A7336" s="139"/>
    </row>
    <row r="7337" spans="1:1" s="138" customFormat="1" x14ac:dyDescent="0.25">
      <c r="A7337" s="139"/>
    </row>
    <row r="7338" spans="1:1" s="138" customFormat="1" x14ac:dyDescent="0.25">
      <c r="A7338" s="139"/>
    </row>
    <row r="7339" spans="1:1" s="138" customFormat="1" x14ac:dyDescent="0.25">
      <c r="A7339" s="139"/>
    </row>
    <row r="7340" spans="1:1" s="138" customFormat="1" x14ac:dyDescent="0.25">
      <c r="A7340" s="139"/>
    </row>
    <row r="7341" spans="1:1" s="138" customFormat="1" x14ac:dyDescent="0.25">
      <c r="A7341" s="139"/>
    </row>
    <row r="7342" spans="1:1" s="138" customFormat="1" x14ac:dyDescent="0.25">
      <c r="A7342" s="139"/>
    </row>
    <row r="7343" spans="1:1" s="138" customFormat="1" x14ac:dyDescent="0.25">
      <c r="A7343" s="139"/>
    </row>
    <row r="7344" spans="1:1" s="138" customFormat="1" x14ac:dyDescent="0.25">
      <c r="A7344" s="139"/>
    </row>
    <row r="7345" spans="1:1" s="138" customFormat="1" x14ac:dyDescent="0.25">
      <c r="A7345" s="139"/>
    </row>
    <row r="7346" spans="1:1" s="138" customFormat="1" x14ac:dyDescent="0.25">
      <c r="A7346" s="139"/>
    </row>
    <row r="7347" spans="1:1" s="138" customFormat="1" x14ac:dyDescent="0.25">
      <c r="A7347" s="139"/>
    </row>
    <row r="7348" spans="1:1" s="138" customFormat="1" x14ac:dyDescent="0.25">
      <c r="A7348" s="139"/>
    </row>
    <row r="7349" spans="1:1" s="138" customFormat="1" x14ac:dyDescent="0.25">
      <c r="A7349" s="139"/>
    </row>
    <row r="7350" spans="1:1" s="138" customFormat="1" x14ac:dyDescent="0.25">
      <c r="A7350" s="139"/>
    </row>
    <row r="7351" spans="1:1" s="138" customFormat="1" x14ac:dyDescent="0.25">
      <c r="A7351" s="139"/>
    </row>
    <row r="7352" spans="1:1" s="138" customFormat="1" x14ac:dyDescent="0.25">
      <c r="A7352" s="139"/>
    </row>
    <row r="7353" spans="1:1" s="138" customFormat="1" x14ac:dyDescent="0.25">
      <c r="A7353" s="139"/>
    </row>
    <row r="7354" spans="1:1" s="138" customFormat="1" x14ac:dyDescent="0.25">
      <c r="A7354" s="139"/>
    </row>
    <row r="7355" spans="1:1" s="138" customFormat="1" x14ac:dyDescent="0.25">
      <c r="A7355" s="139"/>
    </row>
    <row r="7356" spans="1:1" s="138" customFormat="1" x14ac:dyDescent="0.25">
      <c r="A7356" s="139"/>
    </row>
    <row r="7357" spans="1:1" s="138" customFormat="1" x14ac:dyDescent="0.25">
      <c r="A7357" s="139"/>
    </row>
    <row r="7358" spans="1:1" s="138" customFormat="1" x14ac:dyDescent="0.25">
      <c r="A7358" s="139"/>
    </row>
    <row r="7359" spans="1:1" s="138" customFormat="1" x14ac:dyDescent="0.25">
      <c r="A7359" s="139"/>
    </row>
    <row r="7360" spans="1:1" s="138" customFormat="1" x14ac:dyDescent="0.25">
      <c r="A7360" s="139"/>
    </row>
    <row r="7361" spans="1:1" s="138" customFormat="1" x14ac:dyDescent="0.25">
      <c r="A7361" s="139"/>
    </row>
    <row r="7362" spans="1:1" s="138" customFormat="1" x14ac:dyDescent="0.25">
      <c r="A7362" s="139"/>
    </row>
    <row r="7363" spans="1:1" s="138" customFormat="1" x14ac:dyDescent="0.25">
      <c r="A7363" s="139"/>
    </row>
    <row r="7364" spans="1:1" s="138" customFormat="1" x14ac:dyDescent="0.25">
      <c r="A7364" s="139"/>
    </row>
    <row r="7365" spans="1:1" s="138" customFormat="1" x14ac:dyDescent="0.25">
      <c r="A7365" s="139"/>
    </row>
    <row r="7366" spans="1:1" s="138" customFormat="1" x14ac:dyDescent="0.25">
      <c r="A7366" s="139"/>
    </row>
    <row r="7367" spans="1:1" s="138" customFormat="1" x14ac:dyDescent="0.25">
      <c r="A7367" s="139"/>
    </row>
    <row r="7368" spans="1:1" s="138" customFormat="1" x14ac:dyDescent="0.25">
      <c r="A7368" s="139"/>
    </row>
    <row r="7369" spans="1:1" s="138" customFormat="1" x14ac:dyDescent="0.25">
      <c r="A7369" s="139"/>
    </row>
    <row r="7370" spans="1:1" s="138" customFormat="1" x14ac:dyDescent="0.25">
      <c r="A7370" s="139"/>
    </row>
    <row r="7371" spans="1:1" s="138" customFormat="1" x14ac:dyDescent="0.25">
      <c r="A7371" s="139"/>
    </row>
    <row r="7372" spans="1:1" s="138" customFormat="1" x14ac:dyDescent="0.25">
      <c r="A7372" s="139"/>
    </row>
    <row r="7373" spans="1:1" s="138" customFormat="1" x14ac:dyDescent="0.25">
      <c r="A7373" s="139"/>
    </row>
    <row r="7374" spans="1:1" s="138" customFormat="1" x14ac:dyDescent="0.25">
      <c r="A7374" s="139"/>
    </row>
    <row r="7375" spans="1:1" s="138" customFormat="1" x14ac:dyDescent="0.25">
      <c r="A7375" s="139"/>
    </row>
    <row r="7376" spans="1:1" s="138" customFormat="1" x14ac:dyDescent="0.25">
      <c r="A7376" s="139"/>
    </row>
    <row r="7377" spans="1:1" s="138" customFormat="1" x14ac:dyDescent="0.25">
      <c r="A7377" s="139"/>
    </row>
    <row r="7378" spans="1:1" s="138" customFormat="1" x14ac:dyDescent="0.25">
      <c r="A7378" s="139"/>
    </row>
    <row r="7379" spans="1:1" s="138" customFormat="1" x14ac:dyDescent="0.25">
      <c r="A7379" s="139"/>
    </row>
    <row r="7380" spans="1:1" s="138" customFormat="1" x14ac:dyDescent="0.25">
      <c r="A7380" s="139"/>
    </row>
    <row r="7381" spans="1:1" s="138" customFormat="1" x14ac:dyDescent="0.25">
      <c r="A7381" s="139"/>
    </row>
    <row r="7382" spans="1:1" s="138" customFormat="1" x14ac:dyDescent="0.25">
      <c r="A7382" s="139"/>
    </row>
    <row r="7383" spans="1:1" s="138" customFormat="1" x14ac:dyDescent="0.25">
      <c r="A7383" s="139"/>
    </row>
    <row r="7384" spans="1:1" s="138" customFormat="1" x14ac:dyDescent="0.25">
      <c r="A7384" s="139"/>
    </row>
    <row r="7385" spans="1:1" s="138" customFormat="1" x14ac:dyDescent="0.25">
      <c r="A7385" s="139"/>
    </row>
    <row r="7386" spans="1:1" s="138" customFormat="1" x14ac:dyDescent="0.25">
      <c r="A7386" s="139"/>
    </row>
    <row r="7387" spans="1:1" s="138" customFormat="1" x14ac:dyDescent="0.25">
      <c r="A7387" s="139"/>
    </row>
    <row r="7388" spans="1:1" s="138" customFormat="1" x14ac:dyDescent="0.25">
      <c r="A7388" s="139"/>
    </row>
    <row r="7389" spans="1:1" s="138" customFormat="1" x14ac:dyDescent="0.25">
      <c r="A7389" s="139"/>
    </row>
    <row r="7390" spans="1:1" s="138" customFormat="1" x14ac:dyDescent="0.25">
      <c r="A7390" s="139"/>
    </row>
    <row r="7391" spans="1:1" s="138" customFormat="1" x14ac:dyDescent="0.25">
      <c r="A7391" s="139"/>
    </row>
    <row r="7392" spans="1:1" s="138" customFormat="1" x14ac:dyDescent="0.25">
      <c r="A7392" s="139"/>
    </row>
    <row r="7393" spans="1:1" s="138" customFormat="1" x14ac:dyDescent="0.25">
      <c r="A7393" s="139"/>
    </row>
    <row r="7394" spans="1:1" s="138" customFormat="1" x14ac:dyDescent="0.25">
      <c r="A7394" s="139"/>
    </row>
    <row r="7395" spans="1:1" s="138" customFormat="1" x14ac:dyDescent="0.25">
      <c r="A7395" s="139"/>
    </row>
    <row r="7396" spans="1:1" s="138" customFormat="1" x14ac:dyDescent="0.25">
      <c r="A7396" s="139"/>
    </row>
    <row r="7397" spans="1:1" s="138" customFormat="1" x14ac:dyDescent="0.25">
      <c r="A7397" s="139"/>
    </row>
    <row r="7398" spans="1:1" s="138" customFormat="1" x14ac:dyDescent="0.25">
      <c r="A7398" s="139"/>
    </row>
    <row r="7399" spans="1:1" s="138" customFormat="1" x14ac:dyDescent="0.25">
      <c r="A7399" s="139"/>
    </row>
    <row r="7400" spans="1:1" s="138" customFormat="1" x14ac:dyDescent="0.25">
      <c r="A7400" s="139"/>
    </row>
    <row r="7401" spans="1:1" s="138" customFormat="1" x14ac:dyDescent="0.25">
      <c r="A7401" s="139"/>
    </row>
    <row r="7402" spans="1:1" s="138" customFormat="1" x14ac:dyDescent="0.25">
      <c r="A7402" s="139"/>
    </row>
    <row r="7403" spans="1:1" s="138" customFormat="1" x14ac:dyDescent="0.25">
      <c r="A7403" s="139"/>
    </row>
    <row r="7404" spans="1:1" s="138" customFormat="1" x14ac:dyDescent="0.25">
      <c r="A7404" s="139"/>
    </row>
    <row r="7405" spans="1:1" s="138" customFormat="1" x14ac:dyDescent="0.25">
      <c r="A7405" s="139"/>
    </row>
    <row r="7406" spans="1:1" s="138" customFormat="1" x14ac:dyDescent="0.25">
      <c r="A7406" s="139"/>
    </row>
    <row r="7407" spans="1:1" s="138" customFormat="1" x14ac:dyDescent="0.25">
      <c r="A7407" s="139"/>
    </row>
    <row r="7408" spans="1:1" s="138" customFormat="1" x14ac:dyDescent="0.25">
      <c r="A7408" s="139"/>
    </row>
    <row r="7409" spans="1:1" s="138" customFormat="1" x14ac:dyDescent="0.25">
      <c r="A7409" s="139"/>
    </row>
    <row r="7410" spans="1:1" s="138" customFormat="1" x14ac:dyDescent="0.25">
      <c r="A7410" s="139"/>
    </row>
    <row r="7411" spans="1:1" s="138" customFormat="1" x14ac:dyDescent="0.25">
      <c r="A7411" s="139"/>
    </row>
    <row r="7412" spans="1:1" s="138" customFormat="1" x14ac:dyDescent="0.25">
      <c r="A7412" s="139"/>
    </row>
    <row r="7413" spans="1:1" s="138" customFormat="1" x14ac:dyDescent="0.25">
      <c r="A7413" s="139"/>
    </row>
    <row r="7414" spans="1:1" s="138" customFormat="1" x14ac:dyDescent="0.25">
      <c r="A7414" s="139"/>
    </row>
    <row r="7415" spans="1:1" s="138" customFormat="1" x14ac:dyDescent="0.25">
      <c r="A7415" s="139"/>
    </row>
    <row r="7416" spans="1:1" s="138" customFormat="1" x14ac:dyDescent="0.25">
      <c r="A7416" s="139"/>
    </row>
    <row r="7417" spans="1:1" s="138" customFormat="1" x14ac:dyDescent="0.25">
      <c r="A7417" s="139"/>
    </row>
    <row r="7418" spans="1:1" s="138" customFormat="1" x14ac:dyDescent="0.25">
      <c r="A7418" s="139"/>
    </row>
    <row r="7419" spans="1:1" s="138" customFormat="1" x14ac:dyDescent="0.25">
      <c r="A7419" s="139"/>
    </row>
    <row r="7420" spans="1:1" s="138" customFormat="1" x14ac:dyDescent="0.25">
      <c r="A7420" s="139"/>
    </row>
    <row r="7421" spans="1:1" s="138" customFormat="1" x14ac:dyDescent="0.25">
      <c r="A7421" s="139"/>
    </row>
    <row r="7422" spans="1:1" s="138" customFormat="1" x14ac:dyDescent="0.25">
      <c r="A7422" s="139"/>
    </row>
    <row r="7423" spans="1:1" s="138" customFormat="1" x14ac:dyDescent="0.25">
      <c r="A7423" s="139"/>
    </row>
    <row r="7424" spans="1:1" s="138" customFormat="1" x14ac:dyDescent="0.25">
      <c r="A7424" s="139"/>
    </row>
    <row r="7425" spans="1:1" s="138" customFormat="1" x14ac:dyDescent="0.25">
      <c r="A7425" s="139"/>
    </row>
    <row r="7426" spans="1:1" s="138" customFormat="1" x14ac:dyDescent="0.25">
      <c r="A7426" s="139"/>
    </row>
    <row r="7427" spans="1:1" s="138" customFormat="1" x14ac:dyDescent="0.25">
      <c r="A7427" s="139"/>
    </row>
    <row r="7428" spans="1:1" s="138" customFormat="1" x14ac:dyDescent="0.25">
      <c r="A7428" s="139"/>
    </row>
    <row r="7429" spans="1:1" s="138" customFormat="1" x14ac:dyDescent="0.25">
      <c r="A7429" s="139"/>
    </row>
    <row r="7430" spans="1:1" s="138" customFormat="1" x14ac:dyDescent="0.25">
      <c r="A7430" s="139"/>
    </row>
    <row r="7431" spans="1:1" s="138" customFormat="1" x14ac:dyDescent="0.25">
      <c r="A7431" s="139"/>
    </row>
    <row r="7432" spans="1:1" s="138" customFormat="1" x14ac:dyDescent="0.25">
      <c r="A7432" s="139"/>
    </row>
    <row r="7433" spans="1:1" s="138" customFormat="1" x14ac:dyDescent="0.25">
      <c r="A7433" s="139"/>
    </row>
    <row r="7434" spans="1:1" s="138" customFormat="1" x14ac:dyDescent="0.25">
      <c r="A7434" s="139"/>
    </row>
    <row r="7435" spans="1:1" s="138" customFormat="1" x14ac:dyDescent="0.25">
      <c r="A7435" s="139"/>
    </row>
    <row r="7436" spans="1:1" s="138" customFormat="1" x14ac:dyDescent="0.25">
      <c r="A7436" s="139"/>
    </row>
    <row r="7437" spans="1:1" s="138" customFormat="1" x14ac:dyDescent="0.25">
      <c r="A7437" s="139"/>
    </row>
    <row r="7438" spans="1:1" s="138" customFormat="1" x14ac:dyDescent="0.25">
      <c r="A7438" s="139"/>
    </row>
    <row r="7439" spans="1:1" s="138" customFormat="1" x14ac:dyDescent="0.25">
      <c r="A7439" s="139"/>
    </row>
    <row r="7440" spans="1:1" s="138" customFormat="1" x14ac:dyDescent="0.25">
      <c r="A7440" s="139"/>
    </row>
    <row r="7441" spans="1:1" s="138" customFormat="1" x14ac:dyDescent="0.25">
      <c r="A7441" s="139"/>
    </row>
    <row r="7442" spans="1:1" s="138" customFormat="1" x14ac:dyDescent="0.25">
      <c r="A7442" s="139"/>
    </row>
    <row r="7443" spans="1:1" s="138" customFormat="1" x14ac:dyDescent="0.25">
      <c r="A7443" s="139"/>
    </row>
    <row r="7444" spans="1:1" s="138" customFormat="1" x14ac:dyDescent="0.25">
      <c r="A7444" s="139"/>
    </row>
    <row r="7445" spans="1:1" s="138" customFormat="1" x14ac:dyDescent="0.25">
      <c r="A7445" s="139"/>
    </row>
    <row r="7446" spans="1:1" s="138" customFormat="1" x14ac:dyDescent="0.25">
      <c r="A7446" s="139"/>
    </row>
    <row r="7447" spans="1:1" s="138" customFormat="1" x14ac:dyDescent="0.25">
      <c r="A7447" s="139"/>
    </row>
    <row r="7448" spans="1:1" s="138" customFormat="1" x14ac:dyDescent="0.25">
      <c r="A7448" s="139"/>
    </row>
    <row r="7449" spans="1:1" s="138" customFormat="1" x14ac:dyDescent="0.25">
      <c r="A7449" s="139"/>
    </row>
    <row r="7450" spans="1:1" s="138" customFormat="1" x14ac:dyDescent="0.25">
      <c r="A7450" s="139"/>
    </row>
    <row r="7451" spans="1:1" s="138" customFormat="1" x14ac:dyDescent="0.25">
      <c r="A7451" s="139"/>
    </row>
    <row r="7452" spans="1:1" s="138" customFormat="1" x14ac:dyDescent="0.25">
      <c r="A7452" s="139"/>
    </row>
    <row r="7453" spans="1:1" s="138" customFormat="1" x14ac:dyDescent="0.25">
      <c r="A7453" s="139"/>
    </row>
    <row r="7454" spans="1:1" s="138" customFormat="1" x14ac:dyDescent="0.25">
      <c r="A7454" s="139"/>
    </row>
    <row r="7455" spans="1:1" s="138" customFormat="1" x14ac:dyDescent="0.25">
      <c r="A7455" s="139"/>
    </row>
    <row r="7456" spans="1:1" s="138" customFormat="1" x14ac:dyDescent="0.25">
      <c r="A7456" s="139"/>
    </row>
    <row r="7457" spans="1:1" s="138" customFormat="1" x14ac:dyDescent="0.25">
      <c r="A7457" s="139"/>
    </row>
    <row r="7458" spans="1:1" s="138" customFormat="1" x14ac:dyDescent="0.25">
      <c r="A7458" s="139"/>
    </row>
    <row r="7459" spans="1:1" s="138" customFormat="1" x14ac:dyDescent="0.25">
      <c r="A7459" s="139"/>
    </row>
    <row r="7460" spans="1:1" s="138" customFormat="1" x14ac:dyDescent="0.25">
      <c r="A7460" s="139"/>
    </row>
    <row r="7461" spans="1:1" s="138" customFormat="1" x14ac:dyDescent="0.25">
      <c r="A7461" s="139"/>
    </row>
    <row r="7462" spans="1:1" s="138" customFormat="1" x14ac:dyDescent="0.25">
      <c r="A7462" s="139"/>
    </row>
    <row r="7463" spans="1:1" s="138" customFormat="1" x14ac:dyDescent="0.25">
      <c r="A7463" s="139"/>
    </row>
    <row r="7464" spans="1:1" s="138" customFormat="1" x14ac:dyDescent="0.25">
      <c r="A7464" s="139"/>
    </row>
    <row r="7465" spans="1:1" s="138" customFormat="1" x14ac:dyDescent="0.25">
      <c r="A7465" s="139"/>
    </row>
    <row r="7466" spans="1:1" s="138" customFormat="1" x14ac:dyDescent="0.25">
      <c r="A7466" s="139"/>
    </row>
    <row r="7467" spans="1:1" s="138" customFormat="1" x14ac:dyDescent="0.25">
      <c r="A7467" s="139"/>
    </row>
    <row r="7468" spans="1:1" s="138" customFormat="1" x14ac:dyDescent="0.25">
      <c r="A7468" s="139"/>
    </row>
    <row r="7469" spans="1:1" s="138" customFormat="1" x14ac:dyDescent="0.25">
      <c r="A7469" s="139"/>
    </row>
    <row r="7470" spans="1:1" s="138" customFormat="1" x14ac:dyDescent="0.25">
      <c r="A7470" s="139"/>
    </row>
    <row r="7471" spans="1:1" s="138" customFormat="1" x14ac:dyDescent="0.25">
      <c r="A7471" s="139"/>
    </row>
    <row r="7472" spans="1:1" s="138" customFormat="1" x14ac:dyDescent="0.25">
      <c r="A7472" s="139"/>
    </row>
    <row r="7473" spans="1:1" s="138" customFormat="1" x14ac:dyDescent="0.25">
      <c r="A7473" s="139"/>
    </row>
    <row r="7474" spans="1:1" s="138" customFormat="1" x14ac:dyDescent="0.25">
      <c r="A7474" s="139"/>
    </row>
    <row r="7475" spans="1:1" s="138" customFormat="1" x14ac:dyDescent="0.25">
      <c r="A7475" s="139"/>
    </row>
    <row r="7476" spans="1:1" s="138" customFormat="1" x14ac:dyDescent="0.25">
      <c r="A7476" s="139"/>
    </row>
    <row r="7477" spans="1:1" s="138" customFormat="1" x14ac:dyDescent="0.25">
      <c r="A7477" s="139"/>
    </row>
    <row r="7478" spans="1:1" s="138" customFormat="1" x14ac:dyDescent="0.25">
      <c r="A7478" s="139"/>
    </row>
    <row r="7479" spans="1:1" s="138" customFormat="1" x14ac:dyDescent="0.25">
      <c r="A7479" s="139"/>
    </row>
    <row r="7480" spans="1:1" s="138" customFormat="1" x14ac:dyDescent="0.25">
      <c r="A7480" s="139"/>
    </row>
    <row r="7481" spans="1:1" s="138" customFormat="1" x14ac:dyDescent="0.25">
      <c r="A7481" s="139"/>
    </row>
    <row r="7482" spans="1:1" s="138" customFormat="1" x14ac:dyDescent="0.25">
      <c r="A7482" s="139"/>
    </row>
    <row r="7483" spans="1:1" s="138" customFormat="1" x14ac:dyDescent="0.25">
      <c r="A7483" s="139"/>
    </row>
    <row r="7484" spans="1:1" s="138" customFormat="1" x14ac:dyDescent="0.25">
      <c r="A7484" s="139"/>
    </row>
    <row r="7485" spans="1:1" s="138" customFormat="1" x14ac:dyDescent="0.25">
      <c r="A7485" s="139"/>
    </row>
    <row r="7486" spans="1:1" s="138" customFormat="1" x14ac:dyDescent="0.25">
      <c r="A7486" s="139"/>
    </row>
    <row r="7487" spans="1:1" s="138" customFormat="1" x14ac:dyDescent="0.25">
      <c r="A7487" s="139"/>
    </row>
    <row r="7488" spans="1:1" s="138" customFormat="1" x14ac:dyDescent="0.25">
      <c r="A7488" s="139"/>
    </row>
    <row r="7489" spans="1:1" s="138" customFormat="1" x14ac:dyDescent="0.25">
      <c r="A7489" s="139"/>
    </row>
    <row r="7490" spans="1:1" s="138" customFormat="1" x14ac:dyDescent="0.25">
      <c r="A7490" s="139"/>
    </row>
    <row r="7491" spans="1:1" s="138" customFormat="1" x14ac:dyDescent="0.25">
      <c r="A7491" s="139"/>
    </row>
    <row r="7492" spans="1:1" s="138" customFormat="1" x14ac:dyDescent="0.25">
      <c r="A7492" s="139"/>
    </row>
    <row r="7493" spans="1:1" s="138" customFormat="1" x14ac:dyDescent="0.25">
      <c r="A7493" s="139"/>
    </row>
    <row r="7494" spans="1:1" s="138" customFormat="1" x14ac:dyDescent="0.25">
      <c r="A7494" s="139"/>
    </row>
    <row r="7495" spans="1:1" s="138" customFormat="1" x14ac:dyDescent="0.25">
      <c r="A7495" s="139"/>
    </row>
    <row r="7496" spans="1:1" s="138" customFormat="1" x14ac:dyDescent="0.25">
      <c r="A7496" s="139"/>
    </row>
    <row r="7497" spans="1:1" s="138" customFormat="1" x14ac:dyDescent="0.25">
      <c r="A7497" s="139"/>
    </row>
    <row r="7498" spans="1:1" s="138" customFormat="1" x14ac:dyDescent="0.25">
      <c r="A7498" s="139"/>
    </row>
    <row r="7499" spans="1:1" s="138" customFormat="1" x14ac:dyDescent="0.25">
      <c r="A7499" s="139"/>
    </row>
    <row r="7500" spans="1:1" s="138" customFormat="1" x14ac:dyDescent="0.25">
      <c r="A7500" s="139"/>
    </row>
    <row r="7501" spans="1:1" s="138" customFormat="1" x14ac:dyDescent="0.25">
      <c r="A7501" s="139"/>
    </row>
    <row r="7502" spans="1:1" s="138" customFormat="1" x14ac:dyDescent="0.25">
      <c r="A7502" s="139"/>
    </row>
    <row r="7503" spans="1:1" s="138" customFormat="1" x14ac:dyDescent="0.25">
      <c r="A7503" s="139"/>
    </row>
    <row r="7504" spans="1:1" s="138" customFormat="1" x14ac:dyDescent="0.25">
      <c r="A7504" s="139"/>
    </row>
    <row r="7505" spans="1:1" s="138" customFormat="1" x14ac:dyDescent="0.25">
      <c r="A7505" s="139"/>
    </row>
    <row r="7506" spans="1:1" s="138" customFormat="1" x14ac:dyDescent="0.25">
      <c r="A7506" s="139"/>
    </row>
    <row r="7507" spans="1:1" s="138" customFormat="1" x14ac:dyDescent="0.25">
      <c r="A7507" s="139"/>
    </row>
    <row r="7508" spans="1:1" s="138" customFormat="1" x14ac:dyDescent="0.25">
      <c r="A7508" s="139"/>
    </row>
    <row r="7509" spans="1:1" s="138" customFormat="1" x14ac:dyDescent="0.25">
      <c r="A7509" s="139"/>
    </row>
    <row r="7510" spans="1:1" s="138" customFormat="1" x14ac:dyDescent="0.25">
      <c r="A7510" s="139"/>
    </row>
    <row r="7511" spans="1:1" s="138" customFormat="1" x14ac:dyDescent="0.25">
      <c r="A7511" s="139"/>
    </row>
    <row r="7512" spans="1:1" s="138" customFormat="1" x14ac:dyDescent="0.25">
      <c r="A7512" s="139"/>
    </row>
    <row r="7513" spans="1:1" s="138" customFormat="1" x14ac:dyDescent="0.25">
      <c r="A7513" s="139"/>
    </row>
    <row r="7514" spans="1:1" s="138" customFormat="1" x14ac:dyDescent="0.25">
      <c r="A7514" s="139"/>
    </row>
    <row r="7515" spans="1:1" s="138" customFormat="1" x14ac:dyDescent="0.25">
      <c r="A7515" s="139"/>
    </row>
    <row r="7516" spans="1:1" s="138" customFormat="1" x14ac:dyDescent="0.25">
      <c r="A7516" s="139"/>
    </row>
    <row r="7517" spans="1:1" s="138" customFormat="1" x14ac:dyDescent="0.25">
      <c r="A7517" s="139"/>
    </row>
    <row r="7518" spans="1:1" s="138" customFormat="1" x14ac:dyDescent="0.25">
      <c r="A7518" s="139"/>
    </row>
    <row r="7519" spans="1:1" s="138" customFormat="1" x14ac:dyDescent="0.25">
      <c r="A7519" s="139"/>
    </row>
    <row r="7520" spans="1:1" s="138" customFormat="1" x14ac:dyDescent="0.25">
      <c r="A7520" s="139"/>
    </row>
    <row r="7521" spans="1:1" s="138" customFormat="1" x14ac:dyDescent="0.25">
      <c r="A7521" s="139"/>
    </row>
    <row r="7522" spans="1:1" s="138" customFormat="1" x14ac:dyDescent="0.25">
      <c r="A7522" s="139"/>
    </row>
    <row r="7523" spans="1:1" s="138" customFormat="1" x14ac:dyDescent="0.25">
      <c r="A7523" s="139"/>
    </row>
    <row r="7524" spans="1:1" s="138" customFormat="1" x14ac:dyDescent="0.25">
      <c r="A7524" s="139"/>
    </row>
    <row r="7525" spans="1:1" s="138" customFormat="1" x14ac:dyDescent="0.25">
      <c r="A7525" s="139"/>
    </row>
    <row r="7526" spans="1:1" s="138" customFormat="1" x14ac:dyDescent="0.25">
      <c r="A7526" s="139"/>
    </row>
    <row r="7527" spans="1:1" s="138" customFormat="1" x14ac:dyDescent="0.25">
      <c r="A7527" s="139"/>
    </row>
    <row r="7528" spans="1:1" s="138" customFormat="1" x14ac:dyDescent="0.25">
      <c r="A7528" s="139"/>
    </row>
    <row r="7529" spans="1:1" s="138" customFormat="1" x14ac:dyDescent="0.25">
      <c r="A7529" s="139"/>
    </row>
    <row r="7530" spans="1:1" s="138" customFormat="1" x14ac:dyDescent="0.25">
      <c r="A7530" s="139"/>
    </row>
    <row r="7531" spans="1:1" s="138" customFormat="1" x14ac:dyDescent="0.25">
      <c r="A7531" s="139"/>
    </row>
    <row r="7532" spans="1:1" s="138" customFormat="1" x14ac:dyDescent="0.25">
      <c r="A7532" s="139"/>
    </row>
    <row r="7533" spans="1:1" s="138" customFormat="1" x14ac:dyDescent="0.25">
      <c r="A7533" s="139"/>
    </row>
    <row r="7534" spans="1:1" s="138" customFormat="1" x14ac:dyDescent="0.25">
      <c r="A7534" s="139"/>
    </row>
    <row r="7535" spans="1:1" s="138" customFormat="1" x14ac:dyDescent="0.25">
      <c r="A7535" s="139"/>
    </row>
    <row r="7536" spans="1:1" s="138" customFormat="1" x14ac:dyDescent="0.25">
      <c r="A7536" s="139"/>
    </row>
    <row r="7537" spans="1:1" s="138" customFormat="1" x14ac:dyDescent="0.25">
      <c r="A7537" s="139"/>
    </row>
    <row r="7538" spans="1:1" s="138" customFormat="1" x14ac:dyDescent="0.25">
      <c r="A7538" s="139"/>
    </row>
    <row r="7539" spans="1:1" s="138" customFormat="1" x14ac:dyDescent="0.25">
      <c r="A7539" s="139"/>
    </row>
    <row r="7540" spans="1:1" s="138" customFormat="1" x14ac:dyDescent="0.25">
      <c r="A7540" s="139"/>
    </row>
    <row r="7541" spans="1:1" s="138" customFormat="1" x14ac:dyDescent="0.25">
      <c r="A7541" s="139"/>
    </row>
    <row r="7542" spans="1:1" s="138" customFormat="1" x14ac:dyDescent="0.25">
      <c r="A7542" s="139"/>
    </row>
    <row r="7543" spans="1:1" s="138" customFormat="1" x14ac:dyDescent="0.25">
      <c r="A7543" s="139"/>
    </row>
    <row r="7544" spans="1:1" s="138" customFormat="1" x14ac:dyDescent="0.25">
      <c r="A7544" s="139"/>
    </row>
    <row r="7545" spans="1:1" s="138" customFormat="1" x14ac:dyDescent="0.25">
      <c r="A7545" s="139"/>
    </row>
    <row r="7546" spans="1:1" s="138" customFormat="1" x14ac:dyDescent="0.25">
      <c r="A7546" s="139"/>
    </row>
    <row r="7547" spans="1:1" s="138" customFormat="1" x14ac:dyDescent="0.25">
      <c r="A7547" s="139"/>
    </row>
    <row r="7548" spans="1:1" s="138" customFormat="1" x14ac:dyDescent="0.25">
      <c r="A7548" s="139"/>
    </row>
    <row r="7549" spans="1:1" s="138" customFormat="1" x14ac:dyDescent="0.25">
      <c r="A7549" s="139"/>
    </row>
    <row r="7550" spans="1:1" s="138" customFormat="1" x14ac:dyDescent="0.25">
      <c r="A7550" s="139"/>
    </row>
    <row r="7551" spans="1:1" s="138" customFormat="1" x14ac:dyDescent="0.25">
      <c r="A7551" s="139"/>
    </row>
    <row r="7552" spans="1:1" s="138" customFormat="1" x14ac:dyDescent="0.25">
      <c r="A7552" s="139"/>
    </row>
    <row r="7553" spans="1:1" s="138" customFormat="1" x14ac:dyDescent="0.25">
      <c r="A7553" s="139"/>
    </row>
    <row r="7554" spans="1:1" s="138" customFormat="1" x14ac:dyDescent="0.25">
      <c r="A7554" s="139"/>
    </row>
    <row r="7555" spans="1:1" s="138" customFormat="1" x14ac:dyDescent="0.25">
      <c r="A7555" s="139"/>
    </row>
    <row r="7556" spans="1:1" s="138" customFormat="1" x14ac:dyDescent="0.25">
      <c r="A7556" s="139"/>
    </row>
    <row r="7557" spans="1:1" s="138" customFormat="1" x14ac:dyDescent="0.25">
      <c r="A7557" s="139"/>
    </row>
    <row r="7558" spans="1:1" s="138" customFormat="1" x14ac:dyDescent="0.25">
      <c r="A7558" s="139"/>
    </row>
    <row r="7559" spans="1:1" s="138" customFormat="1" x14ac:dyDescent="0.25">
      <c r="A7559" s="139"/>
    </row>
    <row r="7560" spans="1:1" s="138" customFormat="1" x14ac:dyDescent="0.25">
      <c r="A7560" s="139"/>
    </row>
    <row r="7561" spans="1:1" s="138" customFormat="1" x14ac:dyDescent="0.25">
      <c r="A7561" s="139"/>
    </row>
    <row r="7562" spans="1:1" s="138" customFormat="1" x14ac:dyDescent="0.25">
      <c r="A7562" s="139"/>
    </row>
    <row r="7563" spans="1:1" s="138" customFormat="1" x14ac:dyDescent="0.25">
      <c r="A7563" s="139"/>
    </row>
    <row r="7564" spans="1:1" s="138" customFormat="1" x14ac:dyDescent="0.25">
      <c r="A7564" s="139"/>
    </row>
    <row r="7565" spans="1:1" s="138" customFormat="1" x14ac:dyDescent="0.25">
      <c r="A7565" s="139"/>
    </row>
    <row r="7566" spans="1:1" s="138" customFormat="1" x14ac:dyDescent="0.25">
      <c r="A7566" s="139"/>
    </row>
    <row r="7567" spans="1:1" s="138" customFormat="1" x14ac:dyDescent="0.25">
      <c r="A7567" s="139"/>
    </row>
    <row r="7568" spans="1:1" s="138" customFormat="1" x14ac:dyDescent="0.25">
      <c r="A7568" s="139"/>
    </row>
    <row r="7569" spans="1:1" s="138" customFormat="1" x14ac:dyDescent="0.25">
      <c r="A7569" s="139"/>
    </row>
    <row r="7570" spans="1:1" s="138" customFormat="1" x14ac:dyDescent="0.25">
      <c r="A7570" s="139"/>
    </row>
    <row r="7571" spans="1:1" s="138" customFormat="1" x14ac:dyDescent="0.25">
      <c r="A7571" s="139"/>
    </row>
    <row r="7572" spans="1:1" s="138" customFormat="1" x14ac:dyDescent="0.25">
      <c r="A7572" s="139"/>
    </row>
    <row r="7573" spans="1:1" s="138" customFormat="1" x14ac:dyDescent="0.25">
      <c r="A7573" s="139"/>
    </row>
    <row r="7574" spans="1:1" s="138" customFormat="1" x14ac:dyDescent="0.25">
      <c r="A7574" s="139"/>
    </row>
    <row r="7575" spans="1:1" s="138" customFormat="1" x14ac:dyDescent="0.25">
      <c r="A7575" s="139"/>
    </row>
    <row r="7576" spans="1:1" s="138" customFormat="1" x14ac:dyDescent="0.25">
      <c r="A7576" s="139"/>
    </row>
    <row r="7577" spans="1:1" s="138" customFormat="1" x14ac:dyDescent="0.25">
      <c r="A7577" s="139"/>
    </row>
    <row r="7578" spans="1:1" s="138" customFormat="1" x14ac:dyDescent="0.25">
      <c r="A7578" s="139"/>
    </row>
    <row r="7579" spans="1:1" s="138" customFormat="1" x14ac:dyDescent="0.25">
      <c r="A7579" s="139"/>
    </row>
    <row r="7580" spans="1:1" s="138" customFormat="1" x14ac:dyDescent="0.25">
      <c r="A7580" s="139"/>
    </row>
    <row r="7581" spans="1:1" s="138" customFormat="1" x14ac:dyDescent="0.25">
      <c r="A7581" s="139"/>
    </row>
    <row r="7582" spans="1:1" s="138" customFormat="1" x14ac:dyDescent="0.25">
      <c r="A7582" s="139"/>
    </row>
    <row r="7583" spans="1:1" s="138" customFormat="1" x14ac:dyDescent="0.25">
      <c r="A7583" s="139"/>
    </row>
    <row r="7584" spans="1:1" s="138" customFormat="1" x14ac:dyDescent="0.25">
      <c r="A7584" s="139"/>
    </row>
    <row r="7585" spans="1:1" s="138" customFormat="1" x14ac:dyDescent="0.25">
      <c r="A7585" s="139"/>
    </row>
    <row r="7586" spans="1:1" s="138" customFormat="1" x14ac:dyDescent="0.25">
      <c r="A7586" s="139"/>
    </row>
    <row r="7587" spans="1:1" s="138" customFormat="1" x14ac:dyDescent="0.25">
      <c r="A7587" s="139"/>
    </row>
    <row r="7588" spans="1:1" s="138" customFormat="1" x14ac:dyDescent="0.25">
      <c r="A7588" s="139"/>
    </row>
    <row r="7589" spans="1:1" s="138" customFormat="1" x14ac:dyDescent="0.25">
      <c r="A7589" s="139"/>
    </row>
    <row r="7590" spans="1:1" s="138" customFormat="1" x14ac:dyDescent="0.25">
      <c r="A7590" s="139"/>
    </row>
    <row r="7591" spans="1:1" s="138" customFormat="1" x14ac:dyDescent="0.25">
      <c r="A7591" s="139"/>
    </row>
    <row r="7592" spans="1:1" s="138" customFormat="1" x14ac:dyDescent="0.25">
      <c r="A7592" s="139"/>
    </row>
    <row r="7593" spans="1:1" s="138" customFormat="1" x14ac:dyDescent="0.25">
      <c r="A7593" s="139"/>
    </row>
    <row r="7594" spans="1:1" s="138" customFormat="1" x14ac:dyDescent="0.25">
      <c r="A7594" s="139"/>
    </row>
    <row r="7595" spans="1:1" s="138" customFormat="1" x14ac:dyDescent="0.25">
      <c r="A7595" s="139"/>
    </row>
    <row r="7596" spans="1:1" s="138" customFormat="1" x14ac:dyDescent="0.25">
      <c r="A7596" s="139"/>
    </row>
    <row r="7597" spans="1:1" s="138" customFormat="1" x14ac:dyDescent="0.25">
      <c r="A7597" s="139"/>
    </row>
    <row r="7598" spans="1:1" s="138" customFormat="1" x14ac:dyDescent="0.25">
      <c r="A7598" s="139"/>
    </row>
    <row r="7599" spans="1:1" s="138" customFormat="1" x14ac:dyDescent="0.25">
      <c r="A7599" s="139"/>
    </row>
    <row r="7600" spans="1:1" s="138" customFormat="1" x14ac:dyDescent="0.25">
      <c r="A7600" s="139"/>
    </row>
    <row r="7601" spans="1:1" s="138" customFormat="1" x14ac:dyDescent="0.25">
      <c r="A7601" s="139"/>
    </row>
    <row r="7602" spans="1:1" s="138" customFormat="1" x14ac:dyDescent="0.25">
      <c r="A7602" s="139"/>
    </row>
    <row r="7603" spans="1:1" s="138" customFormat="1" x14ac:dyDescent="0.25">
      <c r="A7603" s="139"/>
    </row>
    <row r="7604" spans="1:1" s="138" customFormat="1" x14ac:dyDescent="0.25">
      <c r="A7604" s="139"/>
    </row>
    <row r="7605" spans="1:1" s="138" customFormat="1" x14ac:dyDescent="0.25">
      <c r="A7605" s="139"/>
    </row>
    <row r="7606" spans="1:1" s="138" customFormat="1" x14ac:dyDescent="0.25">
      <c r="A7606" s="139"/>
    </row>
    <row r="7607" spans="1:1" s="138" customFormat="1" x14ac:dyDescent="0.25">
      <c r="A7607" s="139"/>
    </row>
    <row r="7608" spans="1:1" s="138" customFormat="1" x14ac:dyDescent="0.25">
      <c r="A7608" s="139"/>
    </row>
    <row r="7609" spans="1:1" s="138" customFormat="1" x14ac:dyDescent="0.25">
      <c r="A7609" s="139"/>
    </row>
    <row r="7610" spans="1:1" s="138" customFormat="1" x14ac:dyDescent="0.25">
      <c r="A7610" s="139"/>
    </row>
    <row r="7611" spans="1:1" s="138" customFormat="1" x14ac:dyDescent="0.25">
      <c r="A7611" s="139"/>
    </row>
    <row r="7612" spans="1:1" s="138" customFormat="1" x14ac:dyDescent="0.25">
      <c r="A7612" s="139"/>
    </row>
    <row r="7613" spans="1:1" s="138" customFormat="1" x14ac:dyDescent="0.25">
      <c r="A7613" s="139"/>
    </row>
    <row r="7614" spans="1:1" s="138" customFormat="1" x14ac:dyDescent="0.25">
      <c r="A7614" s="139"/>
    </row>
    <row r="7615" spans="1:1" s="138" customFormat="1" x14ac:dyDescent="0.25">
      <c r="A7615" s="139"/>
    </row>
    <row r="7616" spans="1:1" s="138" customFormat="1" x14ac:dyDescent="0.25">
      <c r="A7616" s="139"/>
    </row>
    <row r="7617" spans="1:1" s="138" customFormat="1" x14ac:dyDescent="0.25">
      <c r="A7617" s="139"/>
    </row>
    <row r="7618" spans="1:1" s="138" customFormat="1" x14ac:dyDescent="0.25">
      <c r="A7618" s="139"/>
    </row>
    <row r="7619" spans="1:1" s="138" customFormat="1" x14ac:dyDescent="0.25">
      <c r="A7619" s="139"/>
    </row>
    <row r="7620" spans="1:1" s="138" customFormat="1" x14ac:dyDescent="0.25">
      <c r="A7620" s="139"/>
    </row>
    <row r="7621" spans="1:1" s="138" customFormat="1" x14ac:dyDescent="0.25">
      <c r="A7621" s="139"/>
    </row>
    <row r="7622" spans="1:1" s="138" customFormat="1" x14ac:dyDescent="0.25">
      <c r="A7622" s="139"/>
    </row>
    <row r="7623" spans="1:1" s="138" customFormat="1" x14ac:dyDescent="0.25">
      <c r="A7623" s="139"/>
    </row>
    <row r="7624" spans="1:1" s="138" customFormat="1" x14ac:dyDescent="0.25">
      <c r="A7624" s="139"/>
    </row>
    <row r="7625" spans="1:1" s="138" customFormat="1" x14ac:dyDescent="0.25">
      <c r="A7625" s="139"/>
    </row>
    <row r="7626" spans="1:1" s="138" customFormat="1" x14ac:dyDescent="0.25">
      <c r="A7626" s="139"/>
    </row>
    <row r="7627" spans="1:1" s="138" customFormat="1" x14ac:dyDescent="0.25">
      <c r="A7627" s="139"/>
    </row>
    <row r="7628" spans="1:1" s="138" customFormat="1" x14ac:dyDescent="0.25">
      <c r="A7628" s="139"/>
    </row>
    <row r="7629" spans="1:1" s="138" customFormat="1" x14ac:dyDescent="0.25">
      <c r="A7629" s="139"/>
    </row>
    <row r="7630" spans="1:1" s="138" customFormat="1" x14ac:dyDescent="0.25">
      <c r="A7630" s="139"/>
    </row>
    <row r="7631" spans="1:1" s="138" customFormat="1" x14ac:dyDescent="0.25">
      <c r="A7631" s="139"/>
    </row>
    <row r="7632" spans="1:1" s="138" customFormat="1" x14ac:dyDescent="0.25">
      <c r="A7632" s="139"/>
    </row>
    <row r="7633" spans="1:1" s="138" customFormat="1" x14ac:dyDescent="0.25">
      <c r="A7633" s="139"/>
    </row>
    <row r="7634" spans="1:1" s="138" customFormat="1" x14ac:dyDescent="0.25">
      <c r="A7634" s="139"/>
    </row>
    <row r="7635" spans="1:1" s="138" customFormat="1" x14ac:dyDescent="0.25">
      <c r="A7635" s="139"/>
    </row>
    <row r="7636" spans="1:1" s="138" customFormat="1" x14ac:dyDescent="0.25">
      <c r="A7636" s="139"/>
    </row>
    <row r="7637" spans="1:1" s="138" customFormat="1" x14ac:dyDescent="0.25">
      <c r="A7637" s="139"/>
    </row>
    <row r="7638" spans="1:1" s="138" customFormat="1" x14ac:dyDescent="0.25">
      <c r="A7638" s="139"/>
    </row>
    <row r="7639" spans="1:1" s="138" customFormat="1" x14ac:dyDescent="0.25">
      <c r="A7639" s="139"/>
    </row>
    <row r="7640" spans="1:1" s="138" customFormat="1" x14ac:dyDescent="0.25">
      <c r="A7640" s="139"/>
    </row>
    <row r="7641" spans="1:1" s="138" customFormat="1" x14ac:dyDescent="0.25">
      <c r="A7641" s="139"/>
    </row>
    <row r="7642" spans="1:1" s="138" customFormat="1" x14ac:dyDescent="0.25">
      <c r="A7642" s="139"/>
    </row>
    <row r="7643" spans="1:1" s="138" customFormat="1" x14ac:dyDescent="0.25">
      <c r="A7643" s="139"/>
    </row>
    <row r="7644" spans="1:1" s="138" customFormat="1" x14ac:dyDescent="0.25">
      <c r="A7644" s="139"/>
    </row>
    <row r="7645" spans="1:1" s="138" customFormat="1" x14ac:dyDescent="0.25">
      <c r="A7645" s="139"/>
    </row>
    <row r="7646" spans="1:1" s="138" customFormat="1" x14ac:dyDescent="0.25">
      <c r="A7646" s="139"/>
    </row>
    <row r="7647" spans="1:1" s="138" customFormat="1" x14ac:dyDescent="0.25">
      <c r="A7647" s="139"/>
    </row>
    <row r="7648" spans="1:1" s="138" customFormat="1" x14ac:dyDescent="0.25">
      <c r="A7648" s="139"/>
    </row>
    <row r="7649" spans="1:1" s="138" customFormat="1" x14ac:dyDescent="0.25">
      <c r="A7649" s="139"/>
    </row>
    <row r="7650" spans="1:1" s="138" customFormat="1" x14ac:dyDescent="0.25">
      <c r="A7650" s="139"/>
    </row>
    <row r="7651" spans="1:1" s="138" customFormat="1" x14ac:dyDescent="0.25">
      <c r="A7651" s="139"/>
    </row>
    <row r="7652" spans="1:1" s="138" customFormat="1" x14ac:dyDescent="0.25">
      <c r="A7652" s="139"/>
    </row>
    <row r="7653" spans="1:1" s="138" customFormat="1" x14ac:dyDescent="0.25">
      <c r="A7653" s="139"/>
    </row>
    <row r="7654" spans="1:1" s="138" customFormat="1" x14ac:dyDescent="0.25">
      <c r="A7654" s="139"/>
    </row>
    <row r="7655" spans="1:1" s="138" customFormat="1" x14ac:dyDescent="0.25">
      <c r="A7655" s="139"/>
    </row>
    <row r="7656" spans="1:1" s="138" customFormat="1" x14ac:dyDescent="0.25">
      <c r="A7656" s="139"/>
    </row>
    <row r="7657" spans="1:1" s="138" customFormat="1" x14ac:dyDescent="0.25">
      <c r="A7657" s="139"/>
    </row>
    <row r="7658" spans="1:1" s="138" customFormat="1" x14ac:dyDescent="0.25">
      <c r="A7658" s="139"/>
    </row>
    <row r="7659" spans="1:1" s="138" customFormat="1" x14ac:dyDescent="0.25">
      <c r="A7659" s="139"/>
    </row>
    <row r="7660" spans="1:1" s="138" customFormat="1" x14ac:dyDescent="0.25">
      <c r="A7660" s="139"/>
    </row>
    <row r="7661" spans="1:1" s="138" customFormat="1" x14ac:dyDescent="0.25">
      <c r="A7661" s="139"/>
    </row>
    <row r="7662" spans="1:1" s="138" customFormat="1" x14ac:dyDescent="0.25">
      <c r="A7662" s="139"/>
    </row>
    <row r="7663" spans="1:1" s="138" customFormat="1" x14ac:dyDescent="0.25">
      <c r="A7663" s="139"/>
    </row>
    <row r="7664" spans="1:1" s="138" customFormat="1" x14ac:dyDescent="0.25">
      <c r="A7664" s="139"/>
    </row>
    <row r="7665" spans="1:1" s="138" customFormat="1" x14ac:dyDescent="0.25">
      <c r="A7665" s="139"/>
    </row>
    <row r="7666" spans="1:1" s="138" customFormat="1" x14ac:dyDescent="0.25">
      <c r="A7666" s="139"/>
    </row>
    <row r="7667" spans="1:1" s="138" customFormat="1" x14ac:dyDescent="0.25">
      <c r="A7667" s="139"/>
    </row>
    <row r="7668" spans="1:1" s="138" customFormat="1" x14ac:dyDescent="0.25">
      <c r="A7668" s="139"/>
    </row>
    <row r="7669" spans="1:1" s="138" customFormat="1" x14ac:dyDescent="0.25">
      <c r="A7669" s="139"/>
    </row>
    <row r="7670" spans="1:1" s="138" customFormat="1" x14ac:dyDescent="0.25">
      <c r="A7670" s="139"/>
    </row>
    <row r="7671" spans="1:1" s="138" customFormat="1" x14ac:dyDescent="0.25">
      <c r="A7671" s="139"/>
    </row>
    <row r="7672" spans="1:1" s="138" customFormat="1" x14ac:dyDescent="0.25">
      <c r="A7672" s="139"/>
    </row>
    <row r="7673" spans="1:1" s="138" customFormat="1" x14ac:dyDescent="0.25">
      <c r="A7673" s="139"/>
    </row>
    <row r="7674" spans="1:1" s="138" customFormat="1" x14ac:dyDescent="0.25">
      <c r="A7674" s="139"/>
    </row>
    <row r="7675" spans="1:1" s="138" customFormat="1" x14ac:dyDescent="0.25">
      <c r="A7675" s="139"/>
    </row>
    <row r="7676" spans="1:1" s="138" customFormat="1" x14ac:dyDescent="0.25">
      <c r="A7676" s="139"/>
    </row>
    <row r="7677" spans="1:1" s="138" customFormat="1" x14ac:dyDescent="0.25">
      <c r="A7677" s="139"/>
    </row>
    <row r="7678" spans="1:1" s="138" customFormat="1" x14ac:dyDescent="0.25">
      <c r="A7678" s="139"/>
    </row>
    <row r="7679" spans="1:1" s="138" customFormat="1" x14ac:dyDescent="0.25">
      <c r="A7679" s="139"/>
    </row>
    <row r="7680" spans="1:1" s="138" customFormat="1" x14ac:dyDescent="0.25">
      <c r="A7680" s="139"/>
    </row>
    <row r="7681" spans="1:1" s="138" customFormat="1" x14ac:dyDescent="0.25">
      <c r="A7681" s="139"/>
    </row>
    <row r="7682" spans="1:1" s="138" customFormat="1" x14ac:dyDescent="0.25">
      <c r="A7682" s="139"/>
    </row>
    <row r="7683" spans="1:1" s="138" customFormat="1" x14ac:dyDescent="0.25">
      <c r="A7683" s="139"/>
    </row>
    <row r="7684" spans="1:1" s="138" customFormat="1" x14ac:dyDescent="0.25">
      <c r="A7684" s="139"/>
    </row>
    <row r="7685" spans="1:1" s="138" customFormat="1" x14ac:dyDescent="0.25">
      <c r="A7685" s="139"/>
    </row>
    <row r="7686" spans="1:1" s="138" customFormat="1" x14ac:dyDescent="0.25">
      <c r="A7686" s="139"/>
    </row>
    <row r="7687" spans="1:1" s="138" customFormat="1" x14ac:dyDescent="0.25">
      <c r="A7687" s="139"/>
    </row>
    <row r="7688" spans="1:1" s="138" customFormat="1" x14ac:dyDescent="0.25">
      <c r="A7688" s="139"/>
    </row>
    <row r="7689" spans="1:1" s="138" customFormat="1" x14ac:dyDescent="0.25">
      <c r="A7689" s="139"/>
    </row>
    <row r="7690" spans="1:1" s="138" customFormat="1" x14ac:dyDescent="0.25">
      <c r="A7690" s="139"/>
    </row>
    <row r="7691" spans="1:1" s="138" customFormat="1" x14ac:dyDescent="0.25">
      <c r="A7691" s="139"/>
    </row>
    <row r="7692" spans="1:1" s="138" customFormat="1" x14ac:dyDescent="0.25">
      <c r="A7692" s="139"/>
    </row>
    <row r="7693" spans="1:1" s="138" customFormat="1" x14ac:dyDescent="0.25">
      <c r="A7693" s="139"/>
    </row>
    <row r="7694" spans="1:1" s="138" customFormat="1" x14ac:dyDescent="0.25">
      <c r="A7694" s="139"/>
    </row>
    <row r="7695" spans="1:1" s="138" customFormat="1" x14ac:dyDescent="0.25">
      <c r="A7695" s="139"/>
    </row>
    <row r="7696" spans="1:1" s="138" customFormat="1" x14ac:dyDescent="0.25">
      <c r="A7696" s="139"/>
    </row>
    <row r="7697" spans="1:1" s="138" customFormat="1" x14ac:dyDescent="0.25">
      <c r="A7697" s="139"/>
    </row>
    <row r="7698" spans="1:1" s="138" customFormat="1" x14ac:dyDescent="0.25">
      <c r="A7698" s="139"/>
    </row>
    <row r="7699" spans="1:1" s="138" customFormat="1" x14ac:dyDescent="0.25">
      <c r="A7699" s="139"/>
    </row>
    <row r="7700" spans="1:1" s="138" customFormat="1" x14ac:dyDescent="0.25">
      <c r="A7700" s="139"/>
    </row>
    <row r="7701" spans="1:1" s="138" customFormat="1" x14ac:dyDescent="0.25">
      <c r="A7701" s="139"/>
    </row>
    <row r="7702" spans="1:1" s="138" customFormat="1" x14ac:dyDescent="0.25">
      <c r="A7702" s="139"/>
    </row>
    <row r="7703" spans="1:1" s="138" customFormat="1" x14ac:dyDescent="0.25">
      <c r="A7703" s="139"/>
    </row>
    <row r="7704" spans="1:1" s="138" customFormat="1" x14ac:dyDescent="0.25">
      <c r="A7704" s="139"/>
    </row>
    <row r="7705" spans="1:1" s="138" customFormat="1" x14ac:dyDescent="0.25">
      <c r="A7705" s="139"/>
    </row>
    <row r="7706" spans="1:1" s="138" customFormat="1" x14ac:dyDescent="0.25">
      <c r="A7706" s="139"/>
    </row>
    <row r="7707" spans="1:1" s="138" customFormat="1" x14ac:dyDescent="0.25">
      <c r="A7707" s="139"/>
    </row>
    <row r="7708" spans="1:1" s="138" customFormat="1" x14ac:dyDescent="0.25">
      <c r="A7708" s="139"/>
    </row>
    <row r="7709" spans="1:1" s="138" customFormat="1" x14ac:dyDescent="0.25">
      <c r="A7709" s="139"/>
    </row>
    <row r="7710" spans="1:1" s="138" customFormat="1" x14ac:dyDescent="0.25">
      <c r="A7710" s="139"/>
    </row>
    <row r="7711" spans="1:1" s="138" customFormat="1" x14ac:dyDescent="0.25">
      <c r="A7711" s="139"/>
    </row>
    <row r="7712" spans="1:1" s="138" customFormat="1" x14ac:dyDescent="0.25">
      <c r="A7712" s="139"/>
    </row>
    <row r="7713" spans="1:1" s="138" customFormat="1" x14ac:dyDescent="0.25">
      <c r="A7713" s="139"/>
    </row>
    <row r="7714" spans="1:1" s="138" customFormat="1" x14ac:dyDescent="0.25">
      <c r="A7714" s="139"/>
    </row>
    <row r="7715" spans="1:1" s="138" customFormat="1" x14ac:dyDescent="0.25">
      <c r="A7715" s="139"/>
    </row>
    <row r="7716" spans="1:1" s="138" customFormat="1" x14ac:dyDescent="0.25">
      <c r="A7716" s="139"/>
    </row>
    <row r="7717" spans="1:1" s="138" customFormat="1" x14ac:dyDescent="0.25">
      <c r="A7717" s="139"/>
    </row>
    <row r="7718" spans="1:1" s="138" customFormat="1" x14ac:dyDescent="0.25">
      <c r="A7718" s="139"/>
    </row>
    <row r="7719" spans="1:1" s="138" customFormat="1" x14ac:dyDescent="0.25">
      <c r="A7719" s="139"/>
    </row>
    <row r="7720" spans="1:1" s="138" customFormat="1" x14ac:dyDescent="0.25">
      <c r="A7720" s="139"/>
    </row>
    <row r="7721" spans="1:1" s="138" customFormat="1" x14ac:dyDescent="0.25">
      <c r="A7721" s="139"/>
    </row>
    <row r="7722" spans="1:1" s="138" customFormat="1" x14ac:dyDescent="0.25">
      <c r="A7722" s="139"/>
    </row>
    <row r="7723" spans="1:1" s="138" customFormat="1" x14ac:dyDescent="0.25">
      <c r="A7723" s="139"/>
    </row>
    <row r="7724" spans="1:1" s="138" customFormat="1" x14ac:dyDescent="0.25">
      <c r="A7724" s="139"/>
    </row>
    <row r="7725" spans="1:1" s="138" customFormat="1" x14ac:dyDescent="0.25">
      <c r="A7725" s="139"/>
    </row>
    <row r="7726" spans="1:1" s="138" customFormat="1" x14ac:dyDescent="0.25">
      <c r="A7726" s="139"/>
    </row>
    <row r="7727" spans="1:1" s="138" customFormat="1" x14ac:dyDescent="0.25">
      <c r="A7727" s="139"/>
    </row>
    <row r="7728" spans="1:1" s="138" customFormat="1" x14ac:dyDescent="0.25">
      <c r="A7728" s="139"/>
    </row>
    <row r="7729" spans="1:1" s="138" customFormat="1" x14ac:dyDescent="0.25">
      <c r="A7729" s="139"/>
    </row>
    <row r="7730" spans="1:1" s="138" customFormat="1" x14ac:dyDescent="0.25">
      <c r="A7730" s="139"/>
    </row>
    <row r="7731" spans="1:1" s="138" customFormat="1" x14ac:dyDescent="0.25">
      <c r="A7731" s="139"/>
    </row>
    <row r="7732" spans="1:1" s="138" customFormat="1" x14ac:dyDescent="0.25">
      <c r="A7732" s="139"/>
    </row>
    <row r="7733" spans="1:1" s="138" customFormat="1" x14ac:dyDescent="0.25">
      <c r="A7733" s="139"/>
    </row>
    <row r="7734" spans="1:1" s="138" customFormat="1" x14ac:dyDescent="0.25">
      <c r="A7734" s="139"/>
    </row>
    <row r="7735" spans="1:1" s="138" customFormat="1" x14ac:dyDescent="0.25">
      <c r="A7735" s="139"/>
    </row>
    <row r="7736" spans="1:1" s="138" customFormat="1" x14ac:dyDescent="0.25">
      <c r="A7736" s="139"/>
    </row>
    <row r="7737" spans="1:1" s="138" customFormat="1" x14ac:dyDescent="0.25">
      <c r="A7737" s="139"/>
    </row>
    <row r="7738" spans="1:1" s="138" customFormat="1" x14ac:dyDescent="0.25">
      <c r="A7738" s="139"/>
    </row>
    <row r="7739" spans="1:1" s="138" customFormat="1" x14ac:dyDescent="0.25">
      <c r="A7739" s="139"/>
    </row>
    <row r="7740" spans="1:1" s="138" customFormat="1" x14ac:dyDescent="0.25">
      <c r="A7740" s="139"/>
    </row>
    <row r="7741" spans="1:1" s="138" customFormat="1" x14ac:dyDescent="0.25">
      <c r="A7741" s="139"/>
    </row>
    <row r="7742" spans="1:1" s="138" customFormat="1" x14ac:dyDescent="0.25">
      <c r="A7742" s="139"/>
    </row>
    <row r="7743" spans="1:1" s="138" customFormat="1" x14ac:dyDescent="0.25">
      <c r="A7743" s="139"/>
    </row>
    <row r="7744" spans="1:1" s="138" customFormat="1" x14ac:dyDescent="0.25">
      <c r="A7744" s="139"/>
    </row>
    <row r="7745" spans="1:1" s="138" customFormat="1" x14ac:dyDescent="0.25">
      <c r="A7745" s="139"/>
    </row>
    <row r="7746" spans="1:1" s="138" customFormat="1" x14ac:dyDescent="0.25">
      <c r="A7746" s="139"/>
    </row>
    <row r="7747" spans="1:1" s="138" customFormat="1" x14ac:dyDescent="0.25">
      <c r="A7747" s="139"/>
    </row>
    <row r="7748" spans="1:1" s="138" customFormat="1" x14ac:dyDescent="0.25">
      <c r="A7748" s="139"/>
    </row>
    <row r="7749" spans="1:1" s="138" customFormat="1" x14ac:dyDescent="0.25">
      <c r="A7749" s="139"/>
    </row>
    <row r="7750" spans="1:1" s="138" customFormat="1" x14ac:dyDescent="0.25">
      <c r="A7750" s="139"/>
    </row>
    <row r="7751" spans="1:1" s="138" customFormat="1" x14ac:dyDescent="0.25">
      <c r="A7751" s="139"/>
    </row>
    <row r="7752" spans="1:1" s="138" customFormat="1" x14ac:dyDescent="0.25">
      <c r="A7752" s="139"/>
    </row>
    <row r="7753" spans="1:1" s="138" customFormat="1" x14ac:dyDescent="0.25">
      <c r="A7753" s="139"/>
    </row>
    <row r="7754" spans="1:1" s="138" customFormat="1" x14ac:dyDescent="0.25">
      <c r="A7754" s="139"/>
    </row>
    <row r="7755" spans="1:1" s="138" customFormat="1" x14ac:dyDescent="0.25">
      <c r="A7755" s="139"/>
    </row>
    <row r="7756" spans="1:1" s="138" customFormat="1" x14ac:dyDescent="0.25">
      <c r="A7756" s="139"/>
    </row>
    <row r="7757" spans="1:1" s="138" customFormat="1" x14ac:dyDescent="0.25">
      <c r="A7757" s="139"/>
    </row>
    <row r="7758" spans="1:1" s="138" customFormat="1" x14ac:dyDescent="0.25">
      <c r="A7758" s="139"/>
    </row>
    <row r="7759" spans="1:1" s="138" customFormat="1" x14ac:dyDescent="0.25">
      <c r="A7759" s="139"/>
    </row>
    <row r="7760" spans="1:1" s="138" customFormat="1" x14ac:dyDescent="0.25">
      <c r="A7760" s="139"/>
    </row>
    <row r="7761" spans="1:1" s="138" customFormat="1" x14ac:dyDescent="0.25">
      <c r="A7761" s="139"/>
    </row>
    <row r="7762" spans="1:1" s="138" customFormat="1" x14ac:dyDescent="0.25">
      <c r="A7762" s="139"/>
    </row>
    <row r="7763" spans="1:1" s="138" customFormat="1" x14ac:dyDescent="0.25">
      <c r="A7763" s="139"/>
    </row>
    <row r="7764" spans="1:1" s="138" customFormat="1" x14ac:dyDescent="0.25">
      <c r="A7764" s="139"/>
    </row>
    <row r="7765" spans="1:1" s="138" customFormat="1" x14ac:dyDescent="0.25">
      <c r="A7765" s="139"/>
    </row>
    <row r="7766" spans="1:1" s="138" customFormat="1" x14ac:dyDescent="0.25">
      <c r="A7766" s="139"/>
    </row>
    <row r="7767" spans="1:1" s="138" customFormat="1" x14ac:dyDescent="0.25">
      <c r="A7767" s="139"/>
    </row>
    <row r="7768" spans="1:1" s="138" customFormat="1" x14ac:dyDescent="0.25">
      <c r="A7768" s="139"/>
    </row>
    <row r="7769" spans="1:1" s="138" customFormat="1" x14ac:dyDescent="0.25">
      <c r="A7769" s="139"/>
    </row>
    <row r="7770" spans="1:1" s="138" customFormat="1" x14ac:dyDescent="0.25">
      <c r="A7770" s="139"/>
    </row>
    <row r="7771" spans="1:1" s="138" customFormat="1" x14ac:dyDescent="0.25">
      <c r="A7771" s="139"/>
    </row>
    <row r="7772" spans="1:1" s="138" customFormat="1" x14ac:dyDescent="0.25">
      <c r="A7772" s="139"/>
    </row>
    <row r="7773" spans="1:1" s="138" customFormat="1" x14ac:dyDescent="0.25">
      <c r="A7773" s="139"/>
    </row>
    <row r="7774" spans="1:1" s="138" customFormat="1" x14ac:dyDescent="0.25">
      <c r="A7774" s="139"/>
    </row>
    <row r="7775" spans="1:1" s="138" customFormat="1" x14ac:dyDescent="0.25">
      <c r="A7775" s="139"/>
    </row>
    <row r="7776" spans="1:1" s="138" customFormat="1" x14ac:dyDescent="0.25">
      <c r="A7776" s="139"/>
    </row>
    <row r="7777" spans="1:1" s="138" customFormat="1" x14ac:dyDescent="0.25">
      <c r="A7777" s="139"/>
    </row>
    <row r="7778" spans="1:1" s="138" customFormat="1" x14ac:dyDescent="0.25">
      <c r="A7778" s="139"/>
    </row>
    <row r="7779" spans="1:1" s="138" customFormat="1" x14ac:dyDescent="0.25">
      <c r="A7779" s="139"/>
    </row>
    <row r="7780" spans="1:1" s="138" customFormat="1" x14ac:dyDescent="0.25">
      <c r="A7780" s="139"/>
    </row>
    <row r="7781" spans="1:1" s="138" customFormat="1" x14ac:dyDescent="0.25">
      <c r="A7781" s="139"/>
    </row>
    <row r="7782" spans="1:1" s="138" customFormat="1" x14ac:dyDescent="0.25">
      <c r="A7782" s="139"/>
    </row>
    <row r="7783" spans="1:1" s="138" customFormat="1" x14ac:dyDescent="0.25">
      <c r="A7783" s="139"/>
    </row>
    <row r="7784" spans="1:1" s="138" customFormat="1" x14ac:dyDescent="0.25">
      <c r="A7784" s="139"/>
    </row>
    <row r="7785" spans="1:1" s="138" customFormat="1" x14ac:dyDescent="0.25">
      <c r="A7785" s="139"/>
    </row>
    <row r="7786" spans="1:1" s="138" customFormat="1" x14ac:dyDescent="0.25">
      <c r="A7786" s="139"/>
    </row>
    <row r="7787" spans="1:1" s="138" customFormat="1" x14ac:dyDescent="0.25">
      <c r="A7787" s="139"/>
    </row>
    <row r="7788" spans="1:1" s="138" customFormat="1" x14ac:dyDescent="0.25">
      <c r="A7788" s="139"/>
    </row>
    <row r="7789" spans="1:1" s="138" customFormat="1" x14ac:dyDescent="0.25">
      <c r="A7789" s="139"/>
    </row>
    <row r="7790" spans="1:1" s="138" customFormat="1" x14ac:dyDescent="0.25">
      <c r="A7790" s="139"/>
    </row>
    <row r="7791" spans="1:1" s="138" customFormat="1" x14ac:dyDescent="0.25">
      <c r="A7791" s="139"/>
    </row>
    <row r="7792" spans="1:1" s="138" customFormat="1" x14ac:dyDescent="0.25">
      <c r="A7792" s="139"/>
    </row>
    <row r="7793" spans="1:1" s="138" customFormat="1" x14ac:dyDescent="0.25">
      <c r="A7793" s="139"/>
    </row>
    <row r="7794" spans="1:1" s="138" customFormat="1" x14ac:dyDescent="0.25">
      <c r="A7794" s="139"/>
    </row>
    <row r="7795" spans="1:1" s="138" customFormat="1" x14ac:dyDescent="0.25">
      <c r="A7795" s="139"/>
    </row>
    <row r="7796" spans="1:1" s="138" customFormat="1" x14ac:dyDescent="0.25">
      <c r="A7796" s="139"/>
    </row>
    <row r="7797" spans="1:1" s="138" customFormat="1" x14ac:dyDescent="0.25">
      <c r="A7797" s="139"/>
    </row>
    <row r="7798" spans="1:1" s="138" customFormat="1" x14ac:dyDescent="0.25">
      <c r="A7798" s="139"/>
    </row>
    <row r="7799" spans="1:1" s="138" customFormat="1" x14ac:dyDescent="0.25">
      <c r="A7799" s="139"/>
    </row>
    <row r="7800" spans="1:1" s="138" customFormat="1" x14ac:dyDescent="0.25">
      <c r="A7800" s="139"/>
    </row>
    <row r="7801" spans="1:1" s="138" customFormat="1" x14ac:dyDescent="0.25">
      <c r="A7801" s="139"/>
    </row>
    <row r="7802" spans="1:1" s="138" customFormat="1" x14ac:dyDescent="0.25">
      <c r="A7802" s="139"/>
    </row>
    <row r="7803" spans="1:1" s="138" customFormat="1" x14ac:dyDescent="0.25">
      <c r="A7803" s="139"/>
    </row>
    <row r="7804" spans="1:1" s="138" customFormat="1" x14ac:dyDescent="0.25">
      <c r="A7804" s="139"/>
    </row>
    <row r="7805" spans="1:1" s="138" customFormat="1" x14ac:dyDescent="0.25">
      <c r="A7805" s="139"/>
    </row>
    <row r="7806" spans="1:1" s="138" customFormat="1" x14ac:dyDescent="0.25">
      <c r="A7806" s="139"/>
    </row>
    <row r="7807" spans="1:1" s="138" customFormat="1" x14ac:dyDescent="0.25">
      <c r="A7807" s="139"/>
    </row>
    <row r="7808" spans="1:1" s="138" customFormat="1" x14ac:dyDescent="0.25">
      <c r="A7808" s="139"/>
    </row>
    <row r="7809" spans="1:1" s="138" customFormat="1" x14ac:dyDescent="0.25">
      <c r="A7809" s="139"/>
    </row>
    <row r="7810" spans="1:1" s="138" customFormat="1" x14ac:dyDescent="0.25">
      <c r="A7810" s="139"/>
    </row>
    <row r="7811" spans="1:1" s="138" customFormat="1" x14ac:dyDescent="0.25">
      <c r="A7811" s="139"/>
    </row>
    <row r="7812" spans="1:1" s="138" customFormat="1" x14ac:dyDescent="0.25">
      <c r="A7812" s="139"/>
    </row>
    <row r="7813" spans="1:1" s="138" customFormat="1" x14ac:dyDescent="0.25">
      <c r="A7813" s="139"/>
    </row>
    <row r="7814" spans="1:1" s="138" customFormat="1" x14ac:dyDescent="0.25">
      <c r="A7814" s="139"/>
    </row>
    <row r="7815" spans="1:1" s="138" customFormat="1" x14ac:dyDescent="0.25">
      <c r="A7815" s="139"/>
    </row>
    <row r="7816" spans="1:1" s="138" customFormat="1" x14ac:dyDescent="0.25">
      <c r="A7816" s="139"/>
    </row>
    <row r="7817" spans="1:1" s="138" customFormat="1" x14ac:dyDescent="0.25">
      <c r="A7817" s="139"/>
    </row>
    <row r="7818" spans="1:1" s="138" customFormat="1" x14ac:dyDescent="0.25">
      <c r="A7818" s="139"/>
    </row>
    <row r="7819" spans="1:1" s="138" customFormat="1" x14ac:dyDescent="0.25">
      <c r="A7819" s="139"/>
    </row>
    <row r="7820" spans="1:1" s="138" customFormat="1" x14ac:dyDescent="0.25">
      <c r="A7820" s="139"/>
    </row>
    <row r="7821" spans="1:1" s="138" customFormat="1" x14ac:dyDescent="0.25">
      <c r="A7821" s="139"/>
    </row>
    <row r="7822" spans="1:1" s="138" customFormat="1" x14ac:dyDescent="0.25">
      <c r="A7822" s="139"/>
    </row>
    <row r="7823" spans="1:1" s="138" customFormat="1" x14ac:dyDescent="0.25">
      <c r="A7823" s="139"/>
    </row>
    <row r="7824" spans="1:1" s="138" customFormat="1" x14ac:dyDescent="0.25">
      <c r="A7824" s="139"/>
    </row>
    <row r="7825" spans="1:1" s="138" customFormat="1" x14ac:dyDescent="0.25">
      <c r="A7825" s="139"/>
    </row>
    <row r="7826" spans="1:1" s="138" customFormat="1" x14ac:dyDescent="0.25">
      <c r="A7826" s="139"/>
    </row>
    <row r="7827" spans="1:1" s="138" customFormat="1" x14ac:dyDescent="0.25">
      <c r="A7827" s="139"/>
    </row>
    <row r="7828" spans="1:1" s="138" customFormat="1" x14ac:dyDescent="0.25">
      <c r="A7828" s="139"/>
    </row>
    <row r="7829" spans="1:1" s="138" customFormat="1" x14ac:dyDescent="0.25">
      <c r="A7829" s="139"/>
    </row>
    <row r="7830" spans="1:1" s="138" customFormat="1" x14ac:dyDescent="0.25">
      <c r="A7830" s="139"/>
    </row>
    <row r="7831" spans="1:1" s="138" customFormat="1" x14ac:dyDescent="0.25">
      <c r="A7831" s="139"/>
    </row>
    <row r="7832" spans="1:1" s="138" customFormat="1" x14ac:dyDescent="0.25">
      <c r="A7832" s="139"/>
    </row>
    <row r="7833" spans="1:1" s="138" customFormat="1" x14ac:dyDescent="0.25">
      <c r="A7833" s="139"/>
    </row>
    <row r="7834" spans="1:1" s="138" customFormat="1" x14ac:dyDescent="0.25">
      <c r="A7834" s="139"/>
    </row>
    <row r="7835" spans="1:1" s="138" customFormat="1" x14ac:dyDescent="0.25">
      <c r="A7835" s="139"/>
    </row>
    <row r="7836" spans="1:1" s="138" customFormat="1" x14ac:dyDescent="0.25">
      <c r="A7836" s="139"/>
    </row>
    <row r="7837" spans="1:1" s="138" customFormat="1" x14ac:dyDescent="0.25">
      <c r="A7837" s="139"/>
    </row>
    <row r="7838" spans="1:1" s="138" customFormat="1" x14ac:dyDescent="0.25">
      <c r="A7838" s="139"/>
    </row>
    <row r="7839" spans="1:1" s="138" customFormat="1" x14ac:dyDescent="0.25">
      <c r="A7839" s="139"/>
    </row>
    <row r="7840" spans="1:1" s="138" customFormat="1" x14ac:dyDescent="0.25">
      <c r="A7840" s="139"/>
    </row>
    <row r="7841" spans="1:1" s="138" customFormat="1" x14ac:dyDescent="0.25">
      <c r="A7841" s="139"/>
    </row>
    <row r="7842" spans="1:1" s="138" customFormat="1" x14ac:dyDescent="0.25">
      <c r="A7842" s="139"/>
    </row>
    <row r="7843" spans="1:1" s="138" customFormat="1" x14ac:dyDescent="0.25">
      <c r="A7843" s="139"/>
    </row>
    <row r="7844" spans="1:1" s="138" customFormat="1" x14ac:dyDescent="0.25">
      <c r="A7844" s="139"/>
    </row>
    <row r="7845" spans="1:1" s="138" customFormat="1" x14ac:dyDescent="0.25">
      <c r="A7845" s="139"/>
    </row>
    <row r="7846" spans="1:1" s="138" customFormat="1" x14ac:dyDescent="0.25">
      <c r="A7846" s="139"/>
    </row>
    <row r="7847" spans="1:1" s="138" customFormat="1" x14ac:dyDescent="0.25">
      <c r="A7847" s="139"/>
    </row>
    <row r="7848" spans="1:1" s="138" customFormat="1" x14ac:dyDescent="0.25">
      <c r="A7848" s="139"/>
    </row>
    <row r="7849" spans="1:1" s="138" customFormat="1" x14ac:dyDescent="0.25">
      <c r="A7849" s="139"/>
    </row>
    <row r="7850" spans="1:1" s="138" customFormat="1" x14ac:dyDescent="0.25">
      <c r="A7850" s="139"/>
    </row>
    <row r="7851" spans="1:1" s="138" customFormat="1" x14ac:dyDescent="0.25">
      <c r="A7851" s="139"/>
    </row>
    <row r="7852" spans="1:1" s="138" customFormat="1" x14ac:dyDescent="0.25">
      <c r="A7852" s="139"/>
    </row>
    <row r="7853" spans="1:1" s="138" customFormat="1" x14ac:dyDescent="0.25">
      <c r="A7853" s="139"/>
    </row>
    <row r="7854" spans="1:1" s="138" customFormat="1" x14ac:dyDescent="0.25">
      <c r="A7854" s="139"/>
    </row>
    <row r="7855" spans="1:1" s="138" customFormat="1" x14ac:dyDescent="0.25">
      <c r="A7855" s="139"/>
    </row>
    <row r="7856" spans="1:1" s="138" customFormat="1" x14ac:dyDescent="0.25">
      <c r="A7856" s="139"/>
    </row>
    <row r="7857" spans="1:1" s="138" customFormat="1" x14ac:dyDescent="0.25">
      <c r="A7857" s="139"/>
    </row>
    <row r="7858" spans="1:1" s="138" customFormat="1" x14ac:dyDescent="0.25">
      <c r="A7858" s="139"/>
    </row>
    <row r="7859" spans="1:1" s="138" customFormat="1" x14ac:dyDescent="0.25">
      <c r="A7859" s="139"/>
    </row>
    <row r="7860" spans="1:1" s="138" customFormat="1" x14ac:dyDescent="0.25">
      <c r="A7860" s="139"/>
    </row>
    <row r="7861" spans="1:1" s="138" customFormat="1" x14ac:dyDescent="0.25">
      <c r="A7861" s="139"/>
    </row>
    <row r="7862" spans="1:1" s="138" customFormat="1" x14ac:dyDescent="0.25">
      <c r="A7862" s="139"/>
    </row>
    <row r="7863" spans="1:1" s="138" customFormat="1" x14ac:dyDescent="0.25">
      <c r="A7863" s="139"/>
    </row>
    <row r="7864" spans="1:1" s="138" customFormat="1" x14ac:dyDescent="0.25">
      <c r="A7864" s="139"/>
    </row>
    <row r="7865" spans="1:1" s="138" customFormat="1" x14ac:dyDescent="0.25">
      <c r="A7865" s="139"/>
    </row>
    <row r="7866" spans="1:1" s="138" customFormat="1" x14ac:dyDescent="0.25">
      <c r="A7866" s="139"/>
    </row>
    <row r="7867" spans="1:1" s="138" customFormat="1" x14ac:dyDescent="0.25">
      <c r="A7867" s="139"/>
    </row>
    <row r="7868" spans="1:1" s="138" customFormat="1" x14ac:dyDescent="0.25">
      <c r="A7868" s="139"/>
    </row>
    <row r="7869" spans="1:1" s="138" customFormat="1" x14ac:dyDescent="0.25">
      <c r="A7869" s="139"/>
    </row>
    <row r="7870" spans="1:1" s="138" customFormat="1" x14ac:dyDescent="0.25">
      <c r="A7870" s="139"/>
    </row>
    <row r="7871" spans="1:1" s="138" customFormat="1" x14ac:dyDescent="0.25">
      <c r="A7871" s="139"/>
    </row>
    <row r="7872" spans="1:1" s="138" customFormat="1" x14ac:dyDescent="0.25">
      <c r="A7872" s="139"/>
    </row>
    <row r="7873" spans="1:1" s="138" customFormat="1" x14ac:dyDescent="0.25">
      <c r="A7873" s="139"/>
    </row>
    <row r="7874" spans="1:1" s="138" customFormat="1" x14ac:dyDescent="0.25">
      <c r="A7874" s="139"/>
    </row>
    <row r="7875" spans="1:1" s="138" customFormat="1" x14ac:dyDescent="0.25">
      <c r="A7875" s="139"/>
    </row>
    <row r="7876" spans="1:1" s="138" customFormat="1" x14ac:dyDescent="0.25">
      <c r="A7876" s="139"/>
    </row>
    <row r="7877" spans="1:1" s="138" customFormat="1" x14ac:dyDescent="0.25">
      <c r="A7877" s="139"/>
    </row>
    <row r="7878" spans="1:1" s="138" customFormat="1" x14ac:dyDescent="0.25">
      <c r="A7878" s="139"/>
    </row>
    <row r="7879" spans="1:1" s="138" customFormat="1" x14ac:dyDescent="0.25">
      <c r="A7879" s="139"/>
    </row>
    <row r="7880" spans="1:1" s="138" customFormat="1" x14ac:dyDescent="0.25">
      <c r="A7880" s="139"/>
    </row>
    <row r="7881" spans="1:1" s="138" customFormat="1" x14ac:dyDescent="0.25">
      <c r="A7881" s="139"/>
    </row>
    <row r="7882" spans="1:1" s="138" customFormat="1" x14ac:dyDescent="0.25">
      <c r="A7882" s="139"/>
    </row>
    <row r="7883" spans="1:1" s="138" customFormat="1" x14ac:dyDescent="0.25">
      <c r="A7883" s="139"/>
    </row>
    <row r="7884" spans="1:1" s="138" customFormat="1" x14ac:dyDescent="0.25">
      <c r="A7884" s="139"/>
    </row>
    <row r="7885" spans="1:1" s="138" customFormat="1" x14ac:dyDescent="0.25">
      <c r="A7885" s="139"/>
    </row>
    <row r="7886" spans="1:1" s="138" customFormat="1" x14ac:dyDescent="0.25">
      <c r="A7886" s="139"/>
    </row>
    <row r="7887" spans="1:1" s="138" customFormat="1" x14ac:dyDescent="0.25">
      <c r="A7887" s="139"/>
    </row>
    <row r="7888" spans="1:1" s="138" customFormat="1" x14ac:dyDescent="0.25">
      <c r="A7888" s="139"/>
    </row>
    <row r="7889" spans="1:1" s="138" customFormat="1" x14ac:dyDescent="0.25">
      <c r="A7889" s="139"/>
    </row>
    <row r="7890" spans="1:1" s="138" customFormat="1" x14ac:dyDescent="0.25">
      <c r="A7890" s="139"/>
    </row>
    <row r="7891" spans="1:1" s="138" customFormat="1" x14ac:dyDescent="0.25">
      <c r="A7891" s="139"/>
    </row>
    <row r="7892" spans="1:1" s="138" customFormat="1" x14ac:dyDescent="0.25">
      <c r="A7892" s="139"/>
    </row>
    <row r="7893" spans="1:1" s="138" customFormat="1" x14ac:dyDescent="0.25">
      <c r="A7893" s="139"/>
    </row>
    <row r="7894" spans="1:1" s="138" customFormat="1" x14ac:dyDescent="0.25">
      <c r="A7894" s="139"/>
    </row>
    <row r="7895" spans="1:1" s="138" customFormat="1" x14ac:dyDescent="0.25">
      <c r="A7895" s="139"/>
    </row>
    <row r="7896" spans="1:1" s="138" customFormat="1" x14ac:dyDescent="0.25">
      <c r="A7896" s="139"/>
    </row>
    <row r="7897" spans="1:1" s="138" customFormat="1" x14ac:dyDescent="0.25">
      <c r="A7897" s="139"/>
    </row>
    <row r="7898" spans="1:1" s="138" customFormat="1" x14ac:dyDescent="0.25">
      <c r="A7898" s="139"/>
    </row>
    <row r="7899" spans="1:1" s="138" customFormat="1" x14ac:dyDescent="0.25">
      <c r="A7899" s="139"/>
    </row>
    <row r="7900" spans="1:1" s="138" customFormat="1" x14ac:dyDescent="0.25">
      <c r="A7900" s="139"/>
    </row>
    <row r="7901" spans="1:1" s="138" customFormat="1" x14ac:dyDescent="0.25">
      <c r="A7901" s="139"/>
    </row>
    <row r="7902" spans="1:1" s="138" customFormat="1" x14ac:dyDescent="0.25">
      <c r="A7902" s="139"/>
    </row>
    <row r="7903" spans="1:1" s="138" customFormat="1" x14ac:dyDescent="0.25">
      <c r="A7903" s="139"/>
    </row>
    <row r="7904" spans="1:1" s="138" customFormat="1" x14ac:dyDescent="0.25">
      <c r="A7904" s="139"/>
    </row>
    <row r="7905" spans="1:1" s="138" customFormat="1" x14ac:dyDescent="0.25">
      <c r="A7905" s="139"/>
    </row>
    <row r="7906" spans="1:1" s="138" customFormat="1" x14ac:dyDescent="0.25">
      <c r="A7906" s="139"/>
    </row>
    <row r="7907" spans="1:1" s="138" customFormat="1" x14ac:dyDescent="0.25">
      <c r="A7907" s="139"/>
    </row>
    <row r="7908" spans="1:1" s="138" customFormat="1" x14ac:dyDescent="0.25">
      <c r="A7908" s="139"/>
    </row>
    <row r="7909" spans="1:1" s="138" customFormat="1" x14ac:dyDescent="0.25">
      <c r="A7909" s="139"/>
    </row>
    <row r="7910" spans="1:1" s="138" customFormat="1" x14ac:dyDescent="0.25">
      <c r="A7910" s="139"/>
    </row>
    <row r="7911" spans="1:1" s="138" customFormat="1" x14ac:dyDescent="0.25">
      <c r="A7911" s="139"/>
    </row>
    <row r="7912" spans="1:1" s="138" customFormat="1" x14ac:dyDescent="0.25">
      <c r="A7912" s="139"/>
    </row>
    <row r="7913" spans="1:1" s="138" customFormat="1" x14ac:dyDescent="0.25">
      <c r="A7913" s="139"/>
    </row>
    <row r="7914" spans="1:1" s="138" customFormat="1" x14ac:dyDescent="0.25">
      <c r="A7914" s="139"/>
    </row>
    <row r="7915" spans="1:1" s="138" customFormat="1" x14ac:dyDescent="0.25">
      <c r="A7915" s="139"/>
    </row>
    <row r="7916" spans="1:1" s="138" customFormat="1" x14ac:dyDescent="0.25">
      <c r="A7916" s="139"/>
    </row>
    <row r="7917" spans="1:1" s="138" customFormat="1" x14ac:dyDescent="0.25">
      <c r="A7917" s="139"/>
    </row>
    <row r="7918" spans="1:1" s="138" customFormat="1" x14ac:dyDescent="0.25">
      <c r="A7918" s="139"/>
    </row>
    <row r="7919" spans="1:1" s="138" customFormat="1" x14ac:dyDescent="0.25">
      <c r="A7919" s="139"/>
    </row>
    <row r="7920" spans="1:1" s="138" customFormat="1" x14ac:dyDescent="0.25">
      <c r="A7920" s="139"/>
    </row>
    <row r="7921" spans="1:1" s="138" customFormat="1" x14ac:dyDescent="0.25">
      <c r="A7921" s="139"/>
    </row>
    <row r="7922" spans="1:1" s="138" customFormat="1" x14ac:dyDescent="0.25">
      <c r="A7922" s="139"/>
    </row>
    <row r="7923" spans="1:1" s="138" customFormat="1" x14ac:dyDescent="0.25">
      <c r="A7923" s="139"/>
    </row>
    <row r="7924" spans="1:1" s="138" customFormat="1" x14ac:dyDescent="0.25">
      <c r="A7924" s="139"/>
    </row>
    <row r="7925" spans="1:1" s="138" customFormat="1" x14ac:dyDescent="0.25">
      <c r="A7925" s="139"/>
    </row>
    <row r="7926" spans="1:1" s="138" customFormat="1" x14ac:dyDescent="0.25">
      <c r="A7926" s="139"/>
    </row>
    <row r="7927" spans="1:1" s="138" customFormat="1" x14ac:dyDescent="0.25">
      <c r="A7927" s="139"/>
    </row>
    <row r="7928" spans="1:1" s="138" customFormat="1" x14ac:dyDescent="0.25">
      <c r="A7928" s="139"/>
    </row>
    <row r="7929" spans="1:1" s="138" customFormat="1" x14ac:dyDescent="0.25">
      <c r="A7929" s="139"/>
    </row>
    <row r="7930" spans="1:1" s="138" customFormat="1" x14ac:dyDescent="0.25">
      <c r="A7930" s="139"/>
    </row>
    <row r="7931" spans="1:1" s="138" customFormat="1" x14ac:dyDescent="0.25">
      <c r="A7931" s="139"/>
    </row>
    <row r="7932" spans="1:1" s="138" customFormat="1" x14ac:dyDescent="0.25">
      <c r="A7932" s="139"/>
    </row>
    <row r="7933" spans="1:1" s="138" customFormat="1" x14ac:dyDescent="0.25">
      <c r="A7933" s="139"/>
    </row>
    <row r="7934" spans="1:1" s="138" customFormat="1" x14ac:dyDescent="0.25">
      <c r="A7934" s="139"/>
    </row>
    <row r="7935" spans="1:1" s="138" customFormat="1" x14ac:dyDescent="0.25">
      <c r="A7935" s="139"/>
    </row>
    <row r="7936" spans="1:1" s="138" customFormat="1" x14ac:dyDescent="0.25">
      <c r="A7936" s="139"/>
    </row>
    <row r="7937" spans="1:1" s="138" customFormat="1" x14ac:dyDescent="0.25">
      <c r="A7937" s="139"/>
    </row>
    <row r="7938" spans="1:1" s="138" customFormat="1" x14ac:dyDescent="0.25">
      <c r="A7938" s="139"/>
    </row>
    <row r="7939" spans="1:1" s="138" customFormat="1" x14ac:dyDescent="0.25">
      <c r="A7939" s="139"/>
    </row>
    <row r="7940" spans="1:1" s="138" customFormat="1" x14ac:dyDescent="0.25">
      <c r="A7940" s="139"/>
    </row>
    <row r="7941" spans="1:1" s="138" customFormat="1" x14ac:dyDescent="0.25">
      <c r="A7941" s="139"/>
    </row>
    <row r="7942" spans="1:1" s="138" customFormat="1" x14ac:dyDescent="0.25">
      <c r="A7942" s="139"/>
    </row>
    <row r="7943" spans="1:1" s="138" customFormat="1" x14ac:dyDescent="0.25">
      <c r="A7943" s="139"/>
    </row>
    <row r="7944" spans="1:1" s="138" customFormat="1" x14ac:dyDescent="0.25">
      <c r="A7944" s="139"/>
    </row>
    <row r="7945" spans="1:1" s="138" customFormat="1" x14ac:dyDescent="0.25">
      <c r="A7945" s="139"/>
    </row>
    <row r="7946" spans="1:1" s="138" customFormat="1" x14ac:dyDescent="0.25">
      <c r="A7946" s="139"/>
    </row>
    <row r="7947" spans="1:1" s="138" customFormat="1" x14ac:dyDescent="0.25">
      <c r="A7947" s="139"/>
    </row>
    <row r="7948" spans="1:1" s="138" customFormat="1" x14ac:dyDescent="0.25">
      <c r="A7948" s="139"/>
    </row>
    <row r="7949" spans="1:1" s="138" customFormat="1" x14ac:dyDescent="0.25">
      <c r="A7949" s="139"/>
    </row>
    <row r="7950" spans="1:1" s="138" customFormat="1" x14ac:dyDescent="0.25">
      <c r="A7950" s="139"/>
    </row>
    <row r="7951" spans="1:1" s="138" customFormat="1" x14ac:dyDescent="0.25">
      <c r="A7951" s="139"/>
    </row>
    <row r="7952" spans="1:1" s="138" customFormat="1" x14ac:dyDescent="0.25">
      <c r="A7952" s="139"/>
    </row>
    <row r="7953" spans="1:1" s="138" customFormat="1" x14ac:dyDescent="0.25">
      <c r="A7953" s="139"/>
    </row>
    <row r="7954" spans="1:1" s="138" customFormat="1" x14ac:dyDescent="0.25">
      <c r="A7954" s="139"/>
    </row>
    <row r="7955" spans="1:1" s="138" customFormat="1" x14ac:dyDescent="0.25">
      <c r="A7955" s="139"/>
    </row>
    <row r="7956" spans="1:1" s="138" customFormat="1" x14ac:dyDescent="0.25">
      <c r="A7956" s="139"/>
    </row>
    <row r="7957" spans="1:1" s="138" customFormat="1" x14ac:dyDescent="0.25">
      <c r="A7957" s="139"/>
    </row>
    <row r="7958" spans="1:1" s="138" customFormat="1" x14ac:dyDescent="0.25">
      <c r="A7958" s="139"/>
    </row>
    <row r="7959" spans="1:1" s="138" customFormat="1" x14ac:dyDescent="0.25">
      <c r="A7959" s="139"/>
    </row>
    <row r="7960" spans="1:1" s="138" customFormat="1" x14ac:dyDescent="0.25">
      <c r="A7960" s="139"/>
    </row>
    <row r="7961" spans="1:1" s="138" customFormat="1" x14ac:dyDescent="0.25">
      <c r="A7961" s="139"/>
    </row>
    <row r="7962" spans="1:1" s="138" customFormat="1" x14ac:dyDescent="0.25">
      <c r="A7962" s="139"/>
    </row>
    <row r="7963" spans="1:1" s="138" customFormat="1" x14ac:dyDescent="0.25">
      <c r="A7963" s="139"/>
    </row>
    <row r="7964" spans="1:1" s="138" customFormat="1" x14ac:dyDescent="0.25">
      <c r="A7964" s="139"/>
    </row>
    <row r="7965" spans="1:1" s="138" customFormat="1" x14ac:dyDescent="0.25">
      <c r="A7965" s="139"/>
    </row>
    <row r="7966" spans="1:1" s="138" customFormat="1" x14ac:dyDescent="0.25">
      <c r="A7966" s="139"/>
    </row>
    <row r="7967" spans="1:1" s="138" customFormat="1" x14ac:dyDescent="0.25">
      <c r="A7967" s="139"/>
    </row>
    <row r="7968" spans="1:1" s="138" customFormat="1" x14ac:dyDescent="0.25">
      <c r="A7968" s="139"/>
    </row>
    <row r="7969" spans="1:1" s="138" customFormat="1" x14ac:dyDescent="0.25">
      <c r="A7969" s="139"/>
    </row>
    <row r="7970" spans="1:1" s="138" customFormat="1" x14ac:dyDescent="0.25">
      <c r="A7970" s="139"/>
    </row>
    <row r="7971" spans="1:1" s="138" customFormat="1" x14ac:dyDescent="0.25">
      <c r="A7971" s="139"/>
    </row>
    <row r="7972" spans="1:1" s="138" customFormat="1" x14ac:dyDescent="0.25">
      <c r="A7972" s="139"/>
    </row>
    <row r="7973" spans="1:1" s="138" customFormat="1" x14ac:dyDescent="0.25">
      <c r="A7973" s="139"/>
    </row>
    <row r="7974" spans="1:1" s="138" customFormat="1" x14ac:dyDescent="0.25">
      <c r="A7974" s="139"/>
    </row>
    <row r="7975" spans="1:1" s="138" customFormat="1" x14ac:dyDescent="0.25">
      <c r="A7975" s="139"/>
    </row>
    <row r="7976" spans="1:1" s="138" customFormat="1" x14ac:dyDescent="0.25">
      <c r="A7976" s="139"/>
    </row>
    <row r="7977" spans="1:1" s="138" customFormat="1" x14ac:dyDescent="0.25">
      <c r="A7977" s="139"/>
    </row>
    <row r="7978" spans="1:1" s="138" customFormat="1" x14ac:dyDescent="0.25">
      <c r="A7978" s="139"/>
    </row>
    <row r="7979" spans="1:1" s="138" customFormat="1" x14ac:dyDescent="0.25">
      <c r="A7979" s="139"/>
    </row>
    <row r="7980" spans="1:1" s="138" customFormat="1" x14ac:dyDescent="0.25">
      <c r="A7980" s="139"/>
    </row>
    <row r="7981" spans="1:1" s="138" customFormat="1" x14ac:dyDescent="0.25">
      <c r="A7981" s="139"/>
    </row>
    <row r="7982" spans="1:1" s="138" customFormat="1" x14ac:dyDescent="0.25">
      <c r="A7982" s="139"/>
    </row>
    <row r="7983" spans="1:1" s="138" customFormat="1" x14ac:dyDescent="0.25">
      <c r="A7983" s="139"/>
    </row>
    <row r="7984" spans="1:1" s="138" customFormat="1" x14ac:dyDescent="0.25">
      <c r="A7984" s="139"/>
    </row>
    <row r="7985" spans="1:1" s="138" customFormat="1" x14ac:dyDescent="0.25">
      <c r="A7985" s="139"/>
    </row>
    <row r="7986" spans="1:1" s="138" customFormat="1" x14ac:dyDescent="0.25">
      <c r="A7986" s="139"/>
    </row>
    <row r="7987" spans="1:1" s="138" customFormat="1" x14ac:dyDescent="0.25">
      <c r="A7987" s="139"/>
    </row>
    <row r="7988" spans="1:1" s="138" customFormat="1" x14ac:dyDescent="0.25">
      <c r="A7988" s="139"/>
    </row>
    <row r="7989" spans="1:1" s="138" customFormat="1" x14ac:dyDescent="0.25">
      <c r="A7989" s="139"/>
    </row>
    <row r="7990" spans="1:1" s="138" customFormat="1" x14ac:dyDescent="0.25">
      <c r="A7990" s="139"/>
    </row>
    <row r="7991" spans="1:1" s="138" customFormat="1" x14ac:dyDescent="0.25">
      <c r="A7991" s="139"/>
    </row>
    <row r="7992" spans="1:1" s="138" customFormat="1" x14ac:dyDescent="0.25">
      <c r="A7992" s="139"/>
    </row>
    <row r="7993" spans="1:1" s="138" customFormat="1" x14ac:dyDescent="0.25">
      <c r="A7993" s="139"/>
    </row>
    <row r="7994" spans="1:1" s="138" customFormat="1" x14ac:dyDescent="0.25">
      <c r="A7994" s="139"/>
    </row>
    <row r="7995" spans="1:1" s="138" customFormat="1" x14ac:dyDescent="0.25">
      <c r="A7995" s="139"/>
    </row>
    <row r="7996" spans="1:1" s="138" customFormat="1" x14ac:dyDescent="0.25">
      <c r="A7996" s="139"/>
    </row>
    <row r="7997" spans="1:1" s="138" customFormat="1" x14ac:dyDescent="0.25">
      <c r="A7997" s="139"/>
    </row>
    <row r="7998" spans="1:1" s="138" customFormat="1" x14ac:dyDescent="0.25">
      <c r="A7998" s="139"/>
    </row>
    <row r="7999" spans="1:1" s="138" customFormat="1" x14ac:dyDescent="0.25">
      <c r="A7999" s="139"/>
    </row>
    <row r="8000" spans="1:1" s="138" customFormat="1" x14ac:dyDescent="0.25">
      <c r="A8000" s="139"/>
    </row>
    <row r="8001" spans="1:1" s="138" customFormat="1" x14ac:dyDescent="0.25">
      <c r="A8001" s="139"/>
    </row>
    <row r="8002" spans="1:1" s="138" customFormat="1" x14ac:dyDescent="0.25">
      <c r="A8002" s="139"/>
    </row>
    <row r="8003" spans="1:1" s="138" customFormat="1" x14ac:dyDescent="0.25">
      <c r="A8003" s="139"/>
    </row>
    <row r="8004" spans="1:1" s="138" customFormat="1" x14ac:dyDescent="0.25">
      <c r="A8004" s="139"/>
    </row>
    <row r="8005" spans="1:1" s="138" customFormat="1" x14ac:dyDescent="0.25">
      <c r="A8005" s="139"/>
    </row>
    <row r="8006" spans="1:1" s="138" customFormat="1" x14ac:dyDescent="0.25">
      <c r="A8006" s="139"/>
    </row>
    <row r="8007" spans="1:1" s="138" customFormat="1" x14ac:dyDescent="0.25">
      <c r="A8007" s="139"/>
    </row>
    <row r="8008" spans="1:1" s="138" customFormat="1" x14ac:dyDescent="0.25">
      <c r="A8008" s="139"/>
    </row>
    <row r="8009" spans="1:1" s="138" customFormat="1" x14ac:dyDescent="0.25">
      <c r="A8009" s="139"/>
    </row>
    <row r="8010" spans="1:1" s="138" customFormat="1" x14ac:dyDescent="0.25">
      <c r="A8010" s="139"/>
    </row>
    <row r="8011" spans="1:1" s="138" customFormat="1" x14ac:dyDescent="0.25">
      <c r="A8011" s="139"/>
    </row>
    <row r="8012" spans="1:1" s="138" customFormat="1" x14ac:dyDescent="0.25">
      <c r="A8012" s="139"/>
    </row>
    <row r="8013" spans="1:1" s="138" customFormat="1" x14ac:dyDescent="0.25">
      <c r="A8013" s="139"/>
    </row>
    <row r="8014" spans="1:1" s="138" customFormat="1" x14ac:dyDescent="0.25">
      <c r="A8014" s="139"/>
    </row>
    <row r="8015" spans="1:1" s="138" customFormat="1" x14ac:dyDescent="0.25">
      <c r="A8015" s="139"/>
    </row>
    <row r="8016" spans="1:1" s="138" customFormat="1" x14ac:dyDescent="0.25">
      <c r="A8016" s="139"/>
    </row>
    <row r="8017" spans="1:1" s="138" customFormat="1" x14ac:dyDescent="0.25">
      <c r="A8017" s="139"/>
    </row>
    <row r="8018" spans="1:1" s="138" customFormat="1" x14ac:dyDescent="0.25">
      <c r="A8018" s="139"/>
    </row>
    <row r="8019" spans="1:1" s="138" customFormat="1" x14ac:dyDescent="0.25">
      <c r="A8019" s="139"/>
    </row>
    <row r="8020" spans="1:1" s="138" customFormat="1" x14ac:dyDescent="0.25">
      <c r="A8020" s="139"/>
    </row>
    <row r="8021" spans="1:1" s="138" customFormat="1" x14ac:dyDescent="0.25">
      <c r="A8021" s="139"/>
    </row>
    <row r="8022" spans="1:1" s="138" customFormat="1" x14ac:dyDescent="0.25">
      <c r="A8022" s="139"/>
    </row>
    <row r="8023" spans="1:1" s="138" customFormat="1" x14ac:dyDescent="0.25">
      <c r="A8023" s="139"/>
    </row>
    <row r="8024" spans="1:1" s="138" customFormat="1" x14ac:dyDescent="0.25">
      <c r="A8024" s="139"/>
    </row>
    <row r="8025" spans="1:1" s="138" customFormat="1" x14ac:dyDescent="0.25">
      <c r="A8025" s="139"/>
    </row>
    <row r="8026" spans="1:1" s="138" customFormat="1" x14ac:dyDescent="0.25">
      <c r="A8026" s="139"/>
    </row>
    <row r="8027" spans="1:1" s="138" customFormat="1" x14ac:dyDescent="0.25">
      <c r="A8027" s="139"/>
    </row>
    <row r="8028" spans="1:1" s="138" customFormat="1" x14ac:dyDescent="0.25">
      <c r="A8028" s="139"/>
    </row>
    <row r="8029" spans="1:1" s="138" customFormat="1" x14ac:dyDescent="0.25">
      <c r="A8029" s="139"/>
    </row>
    <row r="8030" spans="1:1" s="138" customFormat="1" x14ac:dyDescent="0.25">
      <c r="A8030" s="139"/>
    </row>
    <row r="8031" spans="1:1" s="138" customFormat="1" x14ac:dyDescent="0.25">
      <c r="A8031" s="139"/>
    </row>
    <row r="8032" spans="1:1" s="138" customFormat="1" x14ac:dyDescent="0.25">
      <c r="A8032" s="139"/>
    </row>
    <row r="8033" spans="1:1" s="138" customFormat="1" x14ac:dyDescent="0.25">
      <c r="A8033" s="139"/>
    </row>
    <row r="8034" spans="1:1" s="138" customFormat="1" x14ac:dyDescent="0.25">
      <c r="A8034" s="139"/>
    </row>
    <row r="8035" spans="1:1" s="138" customFormat="1" x14ac:dyDescent="0.25">
      <c r="A8035" s="139"/>
    </row>
    <row r="8036" spans="1:1" s="138" customFormat="1" x14ac:dyDescent="0.25">
      <c r="A8036" s="139"/>
    </row>
    <row r="8037" spans="1:1" s="138" customFormat="1" x14ac:dyDescent="0.25">
      <c r="A8037" s="139"/>
    </row>
    <row r="8038" spans="1:1" s="138" customFormat="1" x14ac:dyDescent="0.25">
      <c r="A8038" s="139"/>
    </row>
    <row r="8039" spans="1:1" s="138" customFormat="1" x14ac:dyDescent="0.25">
      <c r="A8039" s="139"/>
    </row>
    <row r="8040" spans="1:1" s="138" customFormat="1" x14ac:dyDescent="0.25">
      <c r="A8040" s="139"/>
    </row>
    <row r="8041" spans="1:1" s="138" customFormat="1" x14ac:dyDescent="0.25">
      <c r="A8041" s="139"/>
    </row>
    <row r="8042" spans="1:1" s="138" customFormat="1" x14ac:dyDescent="0.25">
      <c r="A8042" s="139"/>
    </row>
    <row r="8043" spans="1:1" s="138" customFormat="1" x14ac:dyDescent="0.25">
      <c r="A8043" s="139"/>
    </row>
    <row r="8044" spans="1:1" s="138" customFormat="1" x14ac:dyDescent="0.25">
      <c r="A8044" s="139"/>
    </row>
    <row r="8045" spans="1:1" s="138" customFormat="1" x14ac:dyDescent="0.25">
      <c r="A8045" s="139"/>
    </row>
    <row r="8046" spans="1:1" s="138" customFormat="1" x14ac:dyDescent="0.25">
      <c r="A8046" s="139"/>
    </row>
    <row r="8047" spans="1:1" s="138" customFormat="1" x14ac:dyDescent="0.25">
      <c r="A8047" s="139"/>
    </row>
    <row r="8048" spans="1:1" s="138" customFormat="1" x14ac:dyDescent="0.25">
      <c r="A8048" s="139"/>
    </row>
    <row r="8049" spans="1:1" s="138" customFormat="1" x14ac:dyDescent="0.25">
      <c r="A8049" s="139"/>
    </row>
    <row r="8050" spans="1:1" s="138" customFormat="1" x14ac:dyDescent="0.25">
      <c r="A8050" s="139"/>
    </row>
    <row r="8051" spans="1:1" s="138" customFormat="1" x14ac:dyDescent="0.25">
      <c r="A8051" s="139"/>
    </row>
    <row r="8052" spans="1:1" s="138" customFormat="1" x14ac:dyDescent="0.25">
      <c r="A8052" s="139"/>
    </row>
    <row r="8053" spans="1:1" s="138" customFormat="1" x14ac:dyDescent="0.25">
      <c r="A8053" s="139"/>
    </row>
    <row r="8054" spans="1:1" s="138" customFormat="1" x14ac:dyDescent="0.25">
      <c r="A8054" s="139"/>
    </row>
    <row r="8055" spans="1:1" s="138" customFormat="1" x14ac:dyDescent="0.25">
      <c r="A8055" s="139"/>
    </row>
    <row r="8056" spans="1:1" s="138" customFormat="1" x14ac:dyDescent="0.25">
      <c r="A8056" s="139"/>
    </row>
    <row r="8057" spans="1:1" s="138" customFormat="1" x14ac:dyDescent="0.25">
      <c r="A8057" s="139"/>
    </row>
    <row r="8058" spans="1:1" s="138" customFormat="1" x14ac:dyDescent="0.25">
      <c r="A8058" s="139"/>
    </row>
    <row r="8059" spans="1:1" s="138" customFormat="1" x14ac:dyDescent="0.25">
      <c r="A8059" s="139"/>
    </row>
    <row r="8060" spans="1:1" s="138" customFormat="1" x14ac:dyDescent="0.25">
      <c r="A8060" s="139"/>
    </row>
    <row r="8061" spans="1:1" s="138" customFormat="1" x14ac:dyDescent="0.25">
      <c r="A8061" s="139"/>
    </row>
    <row r="8062" spans="1:1" s="138" customFormat="1" x14ac:dyDescent="0.25">
      <c r="A8062" s="139"/>
    </row>
    <row r="8063" spans="1:1" s="138" customFormat="1" x14ac:dyDescent="0.25">
      <c r="A8063" s="139"/>
    </row>
    <row r="8064" spans="1:1" s="138" customFormat="1" x14ac:dyDescent="0.25">
      <c r="A8064" s="139"/>
    </row>
    <row r="8065" spans="1:1" s="138" customFormat="1" x14ac:dyDescent="0.25">
      <c r="A8065" s="139"/>
    </row>
    <row r="8066" spans="1:1" s="138" customFormat="1" x14ac:dyDescent="0.25">
      <c r="A8066" s="139"/>
    </row>
    <row r="8067" spans="1:1" s="138" customFormat="1" x14ac:dyDescent="0.25">
      <c r="A8067" s="139"/>
    </row>
    <row r="8068" spans="1:1" s="138" customFormat="1" x14ac:dyDescent="0.25">
      <c r="A8068" s="139"/>
    </row>
    <row r="8069" spans="1:1" s="138" customFormat="1" x14ac:dyDescent="0.25">
      <c r="A8069" s="139"/>
    </row>
    <row r="8070" spans="1:1" s="138" customFormat="1" x14ac:dyDescent="0.25">
      <c r="A8070" s="139"/>
    </row>
    <row r="8071" spans="1:1" s="138" customFormat="1" x14ac:dyDescent="0.25">
      <c r="A8071" s="139"/>
    </row>
    <row r="8072" spans="1:1" s="138" customFormat="1" x14ac:dyDescent="0.25">
      <c r="A8072" s="139"/>
    </row>
    <row r="8073" spans="1:1" s="138" customFormat="1" x14ac:dyDescent="0.25">
      <c r="A8073" s="139"/>
    </row>
    <row r="8074" spans="1:1" s="138" customFormat="1" x14ac:dyDescent="0.25">
      <c r="A8074" s="139"/>
    </row>
    <row r="8075" spans="1:1" s="138" customFormat="1" x14ac:dyDescent="0.25">
      <c r="A8075" s="139"/>
    </row>
    <row r="8076" spans="1:1" s="138" customFormat="1" x14ac:dyDescent="0.25">
      <c r="A8076" s="139"/>
    </row>
    <row r="8077" spans="1:1" s="138" customFormat="1" x14ac:dyDescent="0.25">
      <c r="A8077" s="139"/>
    </row>
    <row r="8078" spans="1:1" s="138" customFormat="1" x14ac:dyDescent="0.25">
      <c r="A8078" s="139"/>
    </row>
    <row r="8079" spans="1:1" s="138" customFormat="1" x14ac:dyDescent="0.25">
      <c r="A8079" s="139"/>
    </row>
    <row r="8080" spans="1:1" s="138" customFormat="1" x14ac:dyDescent="0.25">
      <c r="A8080" s="139"/>
    </row>
    <row r="8081" spans="1:1" s="138" customFormat="1" x14ac:dyDescent="0.25">
      <c r="A8081" s="139"/>
    </row>
    <row r="8082" spans="1:1" s="138" customFormat="1" x14ac:dyDescent="0.25">
      <c r="A8082" s="139"/>
    </row>
    <row r="8083" spans="1:1" s="138" customFormat="1" x14ac:dyDescent="0.25">
      <c r="A8083" s="139"/>
    </row>
    <row r="8084" spans="1:1" s="138" customFormat="1" x14ac:dyDescent="0.25">
      <c r="A8084" s="139"/>
    </row>
    <row r="8085" spans="1:1" s="138" customFormat="1" x14ac:dyDescent="0.25">
      <c r="A8085" s="139"/>
    </row>
    <row r="8086" spans="1:1" s="138" customFormat="1" x14ac:dyDescent="0.25">
      <c r="A8086" s="139"/>
    </row>
    <row r="8087" spans="1:1" s="138" customFormat="1" x14ac:dyDescent="0.25">
      <c r="A8087" s="139"/>
    </row>
    <row r="8088" spans="1:1" s="138" customFormat="1" x14ac:dyDescent="0.25">
      <c r="A8088" s="139"/>
    </row>
    <row r="8089" spans="1:1" s="138" customFormat="1" x14ac:dyDescent="0.25">
      <c r="A8089" s="139"/>
    </row>
    <row r="8090" spans="1:1" s="138" customFormat="1" x14ac:dyDescent="0.25">
      <c r="A8090" s="139"/>
    </row>
    <row r="8091" spans="1:1" s="138" customFormat="1" x14ac:dyDescent="0.25">
      <c r="A8091" s="139"/>
    </row>
    <row r="8092" spans="1:1" s="138" customFormat="1" x14ac:dyDescent="0.25">
      <c r="A8092" s="139"/>
    </row>
    <row r="8093" spans="1:1" s="138" customFormat="1" x14ac:dyDescent="0.25">
      <c r="A8093" s="139"/>
    </row>
    <row r="8094" spans="1:1" s="138" customFormat="1" x14ac:dyDescent="0.25">
      <c r="A8094" s="139"/>
    </row>
    <row r="8095" spans="1:1" s="138" customFormat="1" x14ac:dyDescent="0.25">
      <c r="A8095" s="139"/>
    </row>
    <row r="8096" spans="1:1" s="138" customFormat="1" x14ac:dyDescent="0.25">
      <c r="A8096" s="139"/>
    </row>
    <row r="8097" spans="1:1" s="138" customFormat="1" x14ac:dyDescent="0.25">
      <c r="A8097" s="139"/>
    </row>
    <row r="8098" spans="1:1" s="138" customFormat="1" x14ac:dyDescent="0.25">
      <c r="A8098" s="139"/>
    </row>
    <row r="8099" spans="1:1" s="138" customFormat="1" x14ac:dyDescent="0.25">
      <c r="A8099" s="139"/>
    </row>
    <row r="8100" spans="1:1" s="138" customFormat="1" x14ac:dyDescent="0.25">
      <c r="A8100" s="139"/>
    </row>
    <row r="8101" spans="1:1" s="138" customFormat="1" x14ac:dyDescent="0.25">
      <c r="A8101" s="139"/>
    </row>
    <row r="8102" spans="1:1" s="138" customFormat="1" x14ac:dyDescent="0.25">
      <c r="A8102" s="139"/>
    </row>
    <row r="8103" spans="1:1" s="138" customFormat="1" x14ac:dyDescent="0.25">
      <c r="A8103" s="139"/>
    </row>
    <row r="8104" spans="1:1" s="138" customFormat="1" x14ac:dyDescent="0.25">
      <c r="A8104" s="139"/>
    </row>
    <row r="8105" spans="1:1" s="138" customFormat="1" x14ac:dyDescent="0.25">
      <c r="A8105" s="139"/>
    </row>
    <row r="8106" spans="1:1" s="138" customFormat="1" x14ac:dyDescent="0.25">
      <c r="A8106" s="139"/>
    </row>
    <row r="8107" spans="1:1" s="138" customFormat="1" x14ac:dyDescent="0.25">
      <c r="A8107" s="139"/>
    </row>
    <row r="8108" spans="1:1" s="138" customFormat="1" x14ac:dyDescent="0.25">
      <c r="A8108" s="139"/>
    </row>
    <row r="8109" spans="1:1" s="138" customFormat="1" x14ac:dyDescent="0.25">
      <c r="A8109" s="139"/>
    </row>
    <row r="8110" spans="1:1" s="138" customFormat="1" x14ac:dyDescent="0.25">
      <c r="A8110" s="139"/>
    </row>
    <row r="8111" spans="1:1" s="138" customFormat="1" x14ac:dyDescent="0.25">
      <c r="A8111" s="139"/>
    </row>
    <row r="8112" spans="1:1" s="138" customFormat="1" x14ac:dyDescent="0.25">
      <c r="A8112" s="139"/>
    </row>
    <row r="8113" spans="1:1" s="138" customFormat="1" x14ac:dyDescent="0.25">
      <c r="A8113" s="139"/>
    </row>
    <row r="8114" spans="1:1" s="138" customFormat="1" x14ac:dyDescent="0.25">
      <c r="A8114" s="139"/>
    </row>
    <row r="8115" spans="1:1" s="138" customFormat="1" x14ac:dyDescent="0.25">
      <c r="A8115" s="139"/>
    </row>
    <row r="8116" spans="1:1" s="138" customFormat="1" x14ac:dyDescent="0.25">
      <c r="A8116" s="139"/>
    </row>
    <row r="8117" spans="1:1" s="138" customFormat="1" x14ac:dyDescent="0.25">
      <c r="A8117" s="139"/>
    </row>
    <row r="8118" spans="1:1" s="138" customFormat="1" x14ac:dyDescent="0.25">
      <c r="A8118" s="139"/>
    </row>
    <row r="8119" spans="1:1" s="138" customFormat="1" x14ac:dyDescent="0.25">
      <c r="A8119" s="139"/>
    </row>
    <row r="8120" spans="1:1" s="138" customFormat="1" x14ac:dyDescent="0.25">
      <c r="A8120" s="139"/>
    </row>
    <row r="8121" spans="1:1" s="138" customFormat="1" x14ac:dyDescent="0.25">
      <c r="A8121" s="139"/>
    </row>
    <row r="8122" spans="1:1" s="138" customFormat="1" x14ac:dyDescent="0.25">
      <c r="A8122" s="139"/>
    </row>
    <row r="8123" spans="1:1" s="138" customFormat="1" x14ac:dyDescent="0.25">
      <c r="A8123" s="139"/>
    </row>
    <row r="8124" spans="1:1" s="138" customFormat="1" x14ac:dyDescent="0.25">
      <c r="A8124" s="139"/>
    </row>
    <row r="8125" spans="1:1" s="138" customFormat="1" x14ac:dyDescent="0.25">
      <c r="A8125" s="139"/>
    </row>
    <row r="8126" spans="1:1" s="138" customFormat="1" x14ac:dyDescent="0.25">
      <c r="A8126" s="139"/>
    </row>
    <row r="8127" spans="1:1" s="138" customFormat="1" x14ac:dyDescent="0.25">
      <c r="A8127" s="139"/>
    </row>
    <row r="8128" spans="1:1" s="138" customFormat="1" x14ac:dyDescent="0.25">
      <c r="A8128" s="139"/>
    </row>
    <row r="8129" spans="1:1" s="138" customFormat="1" x14ac:dyDescent="0.25">
      <c r="A8129" s="139"/>
    </row>
    <row r="8130" spans="1:1" s="138" customFormat="1" x14ac:dyDescent="0.25">
      <c r="A8130" s="139"/>
    </row>
    <row r="8131" spans="1:1" s="138" customFormat="1" x14ac:dyDescent="0.25">
      <c r="A8131" s="139"/>
    </row>
    <row r="8132" spans="1:1" s="138" customFormat="1" x14ac:dyDescent="0.25">
      <c r="A8132" s="139"/>
    </row>
    <row r="8133" spans="1:1" s="138" customFormat="1" x14ac:dyDescent="0.25">
      <c r="A8133" s="139"/>
    </row>
    <row r="8134" spans="1:1" s="138" customFormat="1" x14ac:dyDescent="0.25">
      <c r="A8134" s="139"/>
    </row>
    <row r="8135" spans="1:1" s="138" customFormat="1" x14ac:dyDescent="0.25">
      <c r="A8135" s="139"/>
    </row>
    <row r="8136" spans="1:1" s="138" customFormat="1" x14ac:dyDescent="0.25">
      <c r="A8136" s="139"/>
    </row>
    <row r="8137" spans="1:1" s="138" customFormat="1" x14ac:dyDescent="0.25">
      <c r="A8137" s="139"/>
    </row>
    <row r="8138" spans="1:1" s="138" customFormat="1" x14ac:dyDescent="0.25">
      <c r="A8138" s="139"/>
    </row>
    <row r="8139" spans="1:1" s="138" customFormat="1" x14ac:dyDescent="0.25">
      <c r="A8139" s="139"/>
    </row>
    <row r="8140" spans="1:1" s="138" customFormat="1" x14ac:dyDescent="0.25">
      <c r="A8140" s="139"/>
    </row>
    <row r="8141" spans="1:1" s="138" customFormat="1" x14ac:dyDescent="0.25">
      <c r="A8141" s="139"/>
    </row>
    <row r="8142" spans="1:1" s="138" customFormat="1" x14ac:dyDescent="0.25">
      <c r="A8142" s="139"/>
    </row>
    <row r="8143" spans="1:1" s="138" customFormat="1" x14ac:dyDescent="0.25">
      <c r="A8143" s="139"/>
    </row>
    <row r="8144" spans="1:1" s="138" customFormat="1" x14ac:dyDescent="0.25">
      <c r="A8144" s="139"/>
    </row>
    <row r="8145" spans="1:1" s="138" customFormat="1" x14ac:dyDescent="0.25">
      <c r="A8145" s="139"/>
    </row>
    <row r="8146" spans="1:1" s="138" customFormat="1" x14ac:dyDescent="0.25">
      <c r="A8146" s="139"/>
    </row>
    <row r="8147" spans="1:1" s="138" customFormat="1" x14ac:dyDescent="0.25">
      <c r="A8147" s="139"/>
    </row>
    <row r="8148" spans="1:1" s="138" customFormat="1" x14ac:dyDescent="0.25">
      <c r="A8148" s="139"/>
    </row>
    <row r="8149" spans="1:1" s="138" customFormat="1" x14ac:dyDescent="0.25">
      <c r="A8149" s="139"/>
    </row>
    <row r="8150" spans="1:1" s="138" customFormat="1" x14ac:dyDescent="0.25">
      <c r="A8150" s="139"/>
    </row>
    <row r="8151" spans="1:1" s="138" customFormat="1" x14ac:dyDescent="0.25">
      <c r="A8151" s="139"/>
    </row>
    <row r="8152" spans="1:1" s="138" customFormat="1" x14ac:dyDescent="0.25">
      <c r="A8152" s="139"/>
    </row>
    <row r="8153" spans="1:1" s="138" customFormat="1" x14ac:dyDescent="0.25">
      <c r="A8153" s="139"/>
    </row>
    <row r="8154" spans="1:1" s="138" customFormat="1" x14ac:dyDescent="0.25">
      <c r="A8154" s="139"/>
    </row>
    <row r="8155" spans="1:1" s="138" customFormat="1" x14ac:dyDescent="0.25">
      <c r="A8155" s="139"/>
    </row>
    <row r="8156" spans="1:1" s="138" customFormat="1" x14ac:dyDescent="0.25">
      <c r="A8156" s="139"/>
    </row>
    <row r="8157" spans="1:1" s="138" customFormat="1" x14ac:dyDescent="0.25">
      <c r="A8157" s="139"/>
    </row>
    <row r="8158" spans="1:1" s="138" customFormat="1" x14ac:dyDescent="0.25">
      <c r="A8158" s="139"/>
    </row>
    <row r="8159" spans="1:1" s="138" customFormat="1" x14ac:dyDescent="0.25">
      <c r="A8159" s="139"/>
    </row>
    <row r="8160" spans="1:1" s="138" customFormat="1" x14ac:dyDescent="0.25">
      <c r="A8160" s="139"/>
    </row>
    <row r="8161" spans="1:1" s="138" customFormat="1" x14ac:dyDescent="0.25">
      <c r="A8161" s="139"/>
    </row>
    <row r="8162" spans="1:1" s="138" customFormat="1" x14ac:dyDescent="0.25">
      <c r="A8162" s="139"/>
    </row>
    <row r="8163" spans="1:1" s="138" customFormat="1" x14ac:dyDescent="0.25">
      <c r="A8163" s="139"/>
    </row>
    <row r="8164" spans="1:1" s="138" customFormat="1" x14ac:dyDescent="0.25">
      <c r="A8164" s="139"/>
    </row>
    <row r="8165" spans="1:1" s="138" customFormat="1" x14ac:dyDescent="0.25">
      <c r="A8165" s="139"/>
    </row>
    <row r="8166" spans="1:1" s="138" customFormat="1" x14ac:dyDescent="0.25">
      <c r="A8166" s="139"/>
    </row>
    <row r="8167" spans="1:1" s="138" customFormat="1" x14ac:dyDescent="0.25">
      <c r="A8167" s="139"/>
    </row>
    <row r="8168" spans="1:1" s="138" customFormat="1" x14ac:dyDescent="0.25">
      <c r="A8168" s="139"/>
    </row>
    <row r="8169" spans="1:1" s="138" customFormat="1" x14ac:dyDescent="0.25">
      <c r="A8169" s="139"/>
    </row>
    <row r="8170" spans="1:1" s="138" customFormat="1" x14ac:dyDescent="0.25">
      <c r="A8170" s="139"/>
    </row>
    <row r="8171" spans="1:1" s="138" customFormat="1" x14ac:dyDescent="0.25">
      <c r="A8171" s="139"/>
    </row>
    <row r="8172" spans="1:1" s="138" customFormat="1" x14ac:dyDescent="0.25">
      <c r="A8172" s="139"/>
    </row>
    <row r="8173" spans="1:1" s="138" customFormat="1" x14ac:dyDescent="0.25">
      <c r="A8173" s="139"/>
    </row>
    <row r="8174" spans="1:1" s="138" customFormat="1" x14ac:dyDescent="0.25">
      <c r="A8174" s="139"/>
    </row>
    <row r="8175" spans="1:1" s="138" customFormat="1" x14ac:dyDescent="0.25">
      <c r="A8175" s="139"/>
    </row>
    <row r="8176" spans="1:1" s="138" customFormat="1" x14ac:dyDescent="0.25">
      <c r="A8176" s="139"/>
    </row>
    <row r="8177" spans="1:1" s="138" customFormat="1" x14ac:dyDescent="0.25">
      <c r="A8177" s="139"/>
    </row>
    <row r="8178" spans="1:1" s="138" customFormat="1" x14ac:dyDescent="0.25">
      <c r="A8178" s="139"/>
    </row>
    <row r="8179" spans="1:1" s="138" customFormat="1" x14ac:dyDescent="0.25">
      <c r="A8179" s="139"/>
    </row>
    <row r="8180" spans="1:1" s="138" customFormat="1" x14ac:dyDescent="0.25">
      <c r="A8180" s="139"/>
    </row>
    <row r="8181" spans="1:1" s="138" customFormat="1" x14ac:dyDescent="0.25">
      <c r="A8181" s="139"/>
    </row>
    <row r="8182" spans="1:1" s="138" customFormat="1" x14ac:dyDescent="0.25">
      <c r="A8182" s="139"/>
    </row>
    <row r="8183" spans="1:1" s="138" customFormat="1" x14ac:dyDescent="0.25">
      <c r="A8183" s="139"/>
    </row>
    <row r="8184" spans="1:1" s="138" customFormat="1" x14ac:dyDescent="0.25">
      <c r="A8184" s="139"/>
    </row>
    <row r="8185" spans="1:1" s="138" customFormat="1" x14ac:dyDescent="0.25">
      <c r="A8185" s="139"/>
    </row>
    <row r="8186" spans="1:1" s="138" customFormat="1" x14ac:dyDescent="0.25">
      <c r="A8186" s="139"/>
    </row>
    <row r="8187" spans="1:1" s="138" customFormat="1" x14ac:dyDescent="0.25">
      <c r="A8187" s="139"/>
    </row>
    <row r="8188" spans="1:1" s="138" customFormat="1" x14ac:dyDescent="0.25">
      <c r="A8188" s="139"/>
    </row>
    <row r="8189" spans="1:1" s="138" customFormat="1" x14ac:dyDescent="0.25">
      <c r="A8189" s="139"/>
    </row>
    <row r="8190" spans="1:1" s="138" customFormat="1" x14ac:dyDescent="0.25">
      <c r="A8190" s="139"/>
    </row>
    <row r="8191" spans="1:1" s="138" customFormat="1" x14ac:dyDescent="0.25">
      <c r="A8191" s="139"/>
    </row>
    <row r="8192" spans="1:1" s="138" customFormat="1" x14ac:dyDescent="0.25">
      <c r="A8192" s="139"/>
    </row>
    <row r="8193" spans="1:1" s="138" customFormat="1" x14ac:dyDescent="0.25">
      <c r="A8193" s="139"/>
    </row>
    <row r="8194" spans="1:1" s="138" customFormat="1" x14ac:dyDescent="0.25">
      <c r="A8194" s="139"/>
    </row>
    <row r="8195" spans="1:1" s="138" customFormat="1" x14ac:dyDescent="0.25">
      <c r="A8195" s="139"/>
    </row>
    <row r="8196" spans="1:1" s="138" customFormat="1" x14ac:dyDescent="0.25">
      <c r="A8196" s="139"/>
    </row>
    <row r="8197" spans="1:1" s="138" customFormat="1" x14ac:dyDescent="0.25">
      <c r="A8197" s="139"/>
    </row>
    <row r="8198" spans="1:1" s="138" customFormat="1" x14ac:dyDescent="0.25">
      <c r="A8198" s="139"/>
    </row>
    <row r="8199" spans="1:1" s="138" customFormat="1" x14ac:dyDescent="0.25">
      <c r="A8199" s="139"/>
    </row>
    <row r="8200" spans="1:1" s="138" customFormat="1" x14ac:dyDescent="0.25">
      <c r="A8200" s="139"/>
    </row>
    <row r="8201" spans="1:1" s="138" customFormat="1" x14ac:dyDescent="0.25">
      <c r="A8201" s="139"/>
    </row>
    <row r="8202" spans="1:1" s="138" customFormat="1" x14ac:dyDescent="0.25">
      <c r="A8202" s="139"/>
    </row>
    <row r="8203" spans="1:1" s="138" customFormat="1" x14ac:dyDescent="0.25">
      <c r="A8203" s="139"/>
    </row>
    <row r="8204" spans="1:1" s="138" customFormat="1" x14ac:dyDescent="0.25">
      <c r="A8204" s="139"/>
    </row>
    <row r="8205" spans="1:1" s="138" customFormat="1" x14ac:dyDescent="0.25">
      <c r="A8205" s="139"/>
    </row>
    <row r="8206" spans="1:1" s="138" customFormat="1" x14ac:dyDescent="0.25">
      <c r="A8206" s="139"/>
    </row>
    <row r="8207" spans="1:1" s="138" customFormat="1" x14ac:dyDescent="0.25">
      <c r="A8207" s="139"/>
    </row>
    <row r="8208" spans="1:1" s="138" customFormat="1" x14ac:dyDescent="0.25">
      <c r="A8208" s="139"/>
    </row>
    <row r="8209" spans="1:1" s="138" customFormat="1" x14ac:dyDescent="0.25">
      <c r="A8209" s="139"/>
    </row>
    <row r="8210" spans="1:1" s="138" customFormat="1" x14ac:dyDescent="0.25">
      <c r="A8210" s="139"/>
    </row>
    <row r="8211" spans="1:1" s="138" customFormat="1" x14ac:dyDescent="0.25">
      <c r="A8211" s="139"/>
    </row>
    <row r="8212" spans="1:1" s="138" customFormat="1" x14ac:dyDescent="0.25">
      <c r="A8212" s="139"/>
    </row>
    <row r="8213" spans="1:1" s="138" customFormat="1" x14ac:dyDescent="0.25">
      <c r="A8213" s="139"/>
    </row>
    <row r="8214" spans="1:1" s="138" customFormat="1" x14ac:dyDescent="0.25">
      <c r="A8214" s="139"/>
    </row>
    <row r="8215" spans="1:1" s="138" customFormat="1" x14ac:dyDescent="0.25">
      <c r="A8215" s="139"/>
    </row>
    <row r="8216" spans="1:1" s="138" customFormat="1" x14ac:dyDescent="0.25">
      <c r="A8216" s="139"/>
    </row>
    <row r="8217" spans="1:1" s="138" customFormat="1" x14ac:dyDescent="0.25">
      <c r="A8217" s="139"/>
    </row>
    <row r="8218" spans="1:1" s="138" customFormat="1" x14ac:dyDescent="0.25">
      <c r="A8218" s="139"/>
    </row>
    <row r="8219" spans="1:1" s="138" customFormat="1" x14ac:dyDescent="0.25">
      <c r="A8219" s="139"/>
    </row>
    <row r="8220" spans="1:1" s="138" customFormat="1" x14ac:dyDescent="0.25">
      <c r="A8220" s="139"/>
    </row>
    <row r="8221" spans="1:1" s="138" customFormat="1" x14ac:dyDescent="0.25">
      <c r="A8221" s="139"/>
    </row>
    <row r="8222" spans="1:1" s="138" customFormat="1" x14ac:dyDescent="0.25">
      <c r="A8222" s="139"/>
    </row>
    <row r="8223" spans="1:1" s="138" customFormat="1" x14ac:dyDescent="0.25">
      <c r="A8223" s="139"/>
    </row>
    <row r="8224" spans="1:1" s="138" customFormat="1" x14ac:dyDescent="0.25">
      <c r="A8224" s="139"/>
    </row>
    <row r="8225" spans="1:1" s="138" customFormat="1" x14ac:dyDescent="0.25">
      <c r="A8225" s="139"/>
    </row>
    <row r="8226" spans="1:1" s="138" customFormat="1" x14ac:dyDescent="0.25">
      <c r="A8226" s="139"/>
    </row>
    <row r="8227" spans="1:1" s="138" customFormat="1" x14ac:dyDescent="0.25">
      <c r="A8227" s="139"/>
    </row>
    <row r="8228" spans="1:1" s="138" customFormat="1" x14ac:dyDescent="0.25">
      <c r="A8228" s="139"/>
    </row>
    <row r="8229" spans="1:1" s="138" customFormat="1" x14ac:dyDescent="0.25">
      <c r="A8229" s="139"/>
    </row>
    <row r="8230" spans="1:1" s="138" customFormat="1" x14ac:dyDescent="0.25">
      <c r="A8230" s="139"/>
    </row>
    <row r="8231" spans="1:1" s="138" customFormat="1" x14ac:dyDescent="0.25">
      <c r="A8231" s="139"/>
    </row>
    <row r="8232" spans="1:1" s="138" customFormat="1" x14ac:dyDescent="0.25">
      <c r="A8232" s="139"/>
    </row>
    <row r="8233" spans="1:1" s="138" customFormat="1" x14ac:dyDescent="0.25">
      <c r="A8233" s="139"/>
    </row>
    <row r="8234" spans="1:1" s="138" customFormat="1" x14ac:dyDescent="0.25">
      <c r="A8234" s="139"/>
    </row>
    <row r="8235" spans="1:1" s="138" customFormat="1" x14ac:dyDescent="0.25">
      <c r="A8235" s="139"/>
    </row>
    <row r="8236" spans="1:1" s="138" customFormat="1" x14ac:dyDescent="0.25">
      <c r="A8236" s="139"/>
    </row>
    <row r="8237" spans="1:1" s="138" customFormat="1" x14ac:dyDescent="0.25">
      <c r="A8237" s="139"/>
    </row>
    <row r="8238" spans="1:1" s="138" customFormat="1" x14ac:dyDescent="0.25">
      <c r="A8238" s="139"/>
    </row>
    <row r="8239" spans="1:1" s="138" customFormat="1" x14ac:dyDescent="0.25">
      <c r="A8239" s="139"/>
    </row>
    <row r="8240" spans="1:1" s="138" customFormat="1" x14ac:dyDescent="0.25">
      <c r="A8240" s="139"/>
    </row>
    <row r="8241" spans="1:1" s="138" customFormat="1" x14ac:dyDescent="0.25">
      <c r="A8241" s="139"/>
    </row>
    <row r="8242" spans="1:1" s="138" customFormat="1" x14ac:dyDescent="0.25">
      <c r="A8242" s="139"/>
    </row>
    <row r="8243" spans="1:1" s="138" customFormat="1" x14ac:dyDescent="0.25">
      <c r="A8243" s="139"/>
    </row>
    <row r="8244" spans="1:1" s="138" customFormat="1" x14ac:dyDescent="0.25">
      <c r="A8244" s="139"/>
    </row>
    <row r="8245" spans="1:1" s="138" customFormat="1" x14ac:dyDescent="0.25">
      <c r="A8245" s="139"/>
    </row>
    <row r="8246" spans="1:1" s="138" customFormat="1" x14ac:dyDescent="0.25">
      <c r="A8246" s="139"/>
    </row>
    <row r="8247" spans="1:1" s="138" customFormat="1" x14ac:dyDescent="0.25">
      <c r="A8247" s="139"/>
    </row>
    <row r="8248" spans="1:1" s="138" customFormat="1" x14ac:dyDescent="0.25">
      <c r="A8248" s="139"/>
    </row>
    <row r="8249" spans="1:1" s="138" customFormat="1" x14ac:dyDescent="0.25">
      <c r="A8249" s="139"/>
    </row>
    <row r="8250" spans="1:1" s="138" customFormat="1" x14ac:dyDescent="0.25">
      <c r="A8250" s="139"/>
    </row>
    <row r="8251" spans="1:1" s="138" customFormat="1" x14ac:dyDescent="0.25">
      <c r="A8251" s="139"/>
    </row>
    <row r="8252" spans="1:1" s="138" customFormat="1" x14ac:dyDescent="0.25">
      <c r="A8252" s="139"/>
    </row>
    <row r="8253" spans="1:1" s="138" customFormat="1" x14ac:dyDescent="0.25">
      <c r="A8253" s="139"/>
    </row>
    <row r="8254" spans="1:1" s="138" customFormat="1" x14ac:dyDescent="0.25">
      <c r="A8254" s="139"/>
    </row>
    <row r="8255" spans="1:1" s="138" customFormat="1" x14ac:dyDescent="0.25">
      <c r="A8255" s="139"/>
    </row>
    <row r="8256" spans="1:1" s="138" customFormat="1" x14ac:dyDescent="0.25">
      <c r="A8256" s="139"/>
    </row>
    <row r="8257" spans="1:1" s="138" customFormat="1" x14ac:dyDescent="0.25">
      <c r="A8257" s="139"/>
    </row>
    <row r="8258" spans="1:1" s="138" customFormat="1" x14ac:dyDescent="0.25">
      <c r="A8258" s="139"/>
    </row>
    <row r="8259" spans="1:1" s="138" customFormat="1" x14ac:dyDescent="0.25">
      <c r="A8259" s="139"/>
    </row>
    <row r="8260" spans="1:1" s="138" customFormat="1" x14ac:dyDescent="0.25">
      <c r="A8260" s="139"/>
    </row>
    <row r="8261" spans="1:1" s="138" customFormat="1" x14ac:dyDescent="0.25">
      <c r="A8261" s="139"/>
    </row>
    <row r="8262" spans="1:1" s="138" customFormat="1" x14ac:dyDescent="0.25">
      <c r="A8262" s="139"/>
    </row>
    <row r="8263" spans="1:1" s="138" customFormat="1" x14ac:dyDescent="0.25">
      <c r="A8263" s="139"/>
    </row>
    <row r="8264" spans="1:1" s="138" customFormat="1" x14ac:dyDescent="0.25">
      <c r="A8264" s="139"/>
    </row>
    <row r="8265" spans="1:1" s="138" customFormat="1" x14ac:dyDescent="0.25">
      <c r="A8265" s="139"/>
    </row>
    <row r="8266" spans="1:1" s="138" customFormat="1" x14ac:dyDescent="0.25">
      <c r="A8266" s="139"/>
    </row>
    <row r="8267" spans="1:1" s="138" customFormat="1" x14ac:dyDescent="0.25">
      <c r="A8267" s="139"/>
    </row>
    <row r="8268" spans="1:1" s="138" customFormat="1" x14ac:dyDescent="0.25">
      <c r="A8268" s="139"/>
    </row>
    <row r="8269" spans="1:1" s="138" customFormat="1" x14ac:dyDescent="0.25">
      <c r="A8269" s="139"/>
    </row>
    <row r="8270" spans="1:1" s="138" customFormat="1" x14ac:dyDescent="0.25">
      <c r="A8270" s="139"/>
    </row>
    <row r="8271" spans="1:1" s="138" customFormat="1" x14ac:dyDescent="0.25">
      <c r="A8271" s="139"/>
    </row>
    <row r="8272" spans="1:1" s="138" customFormat="1" x14ac:dyDescent="0.25">
      <c r="A8272" s="139"/>
    </row>
    <row r="8273" spans="1:1" s="138" customFormat="1" x14ac:dyDescent="0.25">
      <c r="A8273" s="139"/>
    </row>
    <row r="8274" spans="1:1" s="138" customFormat="1" x14ac:dyDescent="0.25">
      <c r="A8274" s="139"/>
    </row>
    <row r="8275" spans="1:1" s="138" customFormat="1" x14ac:dyDescent="0.25">
      <c r="A8275" s="139"/>
    </row>
    <row r="8276" spans="1:1" s="138" customFormat="1" x14ac:dyDescent="0.25">
      <c r="A8276" s="139"/>
    </row>
    <row r="8277" spans="1:1" s="138" customFormat="1" x14ac:dyDescent="0.25">
      <c r="A8277" s="139"/>
    </row>
    <row r="8278" spans="1:1" s="138" customFormat="1" x14ac:dyDescent="0.25">
      <c r="A8278" s="139"/>
    </row>
    <row r="8279" spans="1:1" s="138" customFormat="1" x14ac:dyDescent="0.25">
      <c r="A8279" s="139"/>
    </row>
    <row r="8280" spans="1:1" s="138" customFormat="1" x14ac:dyDescent="0.25">
      <c r="A8280" s="139"/>
    </row>
    <row r="8281" spans="1:1" s="138" customFormat="1" x14ac:dyDescent="0.25">
      <c r="A8281" s="139"/>
    </row>
    <row r="8282" spans="1:1" s="138" customFormat="1" x14ac:dyDescent="0.25">
      <c r="A8282" s="139"/>
    </row>
    <row r="8283" spans="1:1" s="138" customFormat="1" x14ac:dyDescent="0.25">
      <c r="A8283" s="139"/>
    </row>
    <row r="8284" spans="1:1" s="138" customFormat="1" x14ac:dyDescent="0.25">
      <c r="A8284" s="139"/>
    </row>
    <row r="8285" spans="1:1" s="138" customFormat="1" x14ac:dyDescent="0.25">
      <c r="A8285" s="139"/>
    </row>
    <row r="8286" spans="1:1" s="138" customFormat="1" x14ac:dyDescent="0.25">
      <c r="A8286" s="139"/>
    </row>
    <row r="8287" spans="1:1" s="138" customFormat="1" x14ac:dyDescent="0.25">
      <c r="A8287" s="139"/>
    </row>
    <row r="8288" spans="1:1" s="138" customFormat="1" x14ac:dyDescent="0.25">
      <c r="A8288" s="139"/>
    </row>
    <row r="8289" spans="1:1" s="138" customFormat="1" x14ac:dyDescent="0.25">
      <c r="A8289" s="139"/>
    </row>
    <row r="8290" spans="1:1" s="138" customFormat="1" x14ac:dyDescent="0.25">
      <c r="A8290" s="139"/>
    </row>
    <row r="8291" spans="1:1" s="138" customFormat="1" x14ac:dyDescent="0.25">
      <c r="A8291" s="139"/>
    </row>
    <row r="8292" spans="1:1" s="138" customFormat="1" x14ac:dyDescent="0.25">
      <c r="A8292" s="139"/>
    </row>
    <row r="8293" spans="1:1" s="138" customFormat="1" x14ac:dyDescent="0.25">
      <c r="A8293" s="139"/>
    </row>
    <row r="8294" spans="1:1" s="138" customFormat="1" x14ac:dyDescent="0.25">
      <c r="A8294" s="139"/>
    </row>
    <row r="8295" spans="1:1" s="138" customFormat="1" x14ac:dyDescent="0.25">
      <c r="A8295" s="139"/>
    </row>
    <row r="8296" spans="1:1" s="138" customFormat="1" x14ac:dyDescent="0.25">
      <c r="A8296" s="139"/>
    </row>
    <row r="8297" spans="1:1" s="138" customFormat="1" x14ac:dyDescent="0.25">
      <c r="A8297" s="139"/>
    </row>
    <row r="8298" spans="1:1" s="138" customFormat="1" x14ac:dyDescent="0.25">
      <c r="A8298" s="139"/>
    </row>
    <row r="8299" spans="1:1" s="138" customFormat="1" x14ac:dyDescent="0.25">
      <c r="A8299" s="139"/>
    </row>
    <row r="8300" spans="1:1" s="138" customFormat="1" x14ac:dyDescent="0.25">
      <c r="A8300" s="139"/>
    </row>
    <row r="8301" spans="1:1" s="138" customFormat="1" x14ac:dyDescent="0.25">
      <c r="A8301" s="139"/>
    </row>
    <row r="8302" spans="1:1" s="138" customFormat="1" x14ac:dyDescent="0.25">
      <c r="A8302" s="139"/>
    </row>
    <row r="8303" spans="1:1" s="138" customFormat="1" x14ac:dyDescent="0.25">
      <c r="A8303" s="139"/>
    </row>
    <row r="8304" spans="1:1" s="138" customFormat="1" x14ac:dyDescent="0.25">
      <c r="A8304" s="139"/>
    </row>
    <row r="8305" spans="1:1" s="138" customFormat="1" x14ac:dyDescent="0.25">
      <c r="A8305" s="139"/>
    </row>
    <row r="8306" spans="1:1" s="138" customFormat="1" x14ac:dyDescent="0.25">
      <c r="A8306" s="139"/>
    </row>
    <row r="8307" spans="1:1" s="138" customFormat="1" x14ac:dyDescent="0.25">
      <c r="A8307" s="139"/>
    </row>
    <row r="8308" spans="1:1" s="138" customFormat="1" x14ac:dyDescent="0.25">
      <c r="A8308" s="139"/>
    </row>
    <row r="8309" spans="1:1" s="138" customFormat="1" x14ac:dyDescent="0.25">
      <c r="A8309" s="139"/>
    </row>
    <row r="8310" spans="1:1" s="138" customFormat="1" x14ac:dyDescent="0.25">
      <c r="A8310" s="139"/>
    </row>
    <row r="8311" spans="1:1" s="138" customFormat="1" x14ac:dyDescent="0.25">
      <c r="A8311" s="139"/>
    </row>
    <row r="8312" spans="1:1" s="138" customFormat="1" x14ac:dyDescent="0.25">
      <c r="A8312" s="139"/>
    </row>
    <row r="8313" spans="1:1" s="138" customFormat="1" x14ac:dyDescent="0.25">
      <c r="A8313" s="139"/>
    </row>
    <row r="8314" spans="1:1" s="138" customFormat="1" x14ac:dyDescent="0.25">
      <c r="A8314" s="139"/>
    </row>
    <row r="8315" spans="1:1" s="138" customFormat="1" x14ac:dyDescent="0.25">
      <c r="A8315" s="139"/>
    </row>
    <row r="8316" spans="1:1" s="138" customFormat="1" x14ac:dyDescent="0.25">
      <c r="A8316" s="139"/>
    </row>
    <row r="8317" spans="1:1" s="138" customFormat="1" x14ac:dyDescent="0.25">
      <c r="A8317" s="139"/>
    </row>
    <row r="8318" spans="1:1" s="138" customFormat="1" x14ac:dyDescent="0.25">
      <c r="A8318" s="139"/>
    </row>
    <row r="8319" spans="1:1" s="138" customFormat="1" x14ac:dyDescent="0.25">
      <c r="A8319" s="139"/>
    </row>
    <row r="8320" spans="1:1" s="138" customFormat="1" x14ac:dyDescent="0.25">
      <c r="A8320" s="139"/>
    </row>
    <row r="8321" spans="1:1" s="138" customFormat="1" x14ac:dyDescent="0.25">
      <c r="A8321" s="139"/>
    </row>
    <row r="8322" spans="1:1" s="138" customFormat="1" x14ac:dyDescent="0.25">
      <c r="A8322" s="139"/>
    </row>
    <row r="8323" spans="1:1" s="138" customFormat="1" x14ac:dyDescent="0.25">
      <c r="A8323" s="139"/>
    </row>
    <row r="8324" spans="1:1" s="138" customFormat="1" x14ac:dyDescent="0.25">
      <c r="A8324" s="139"/>
    </row>
    <row r="8325" spans="1:1" s="138" customFormat="1" x14ac:dyDescent="0.25">
      <c r="A8325" s="139"/>
    </row>
    <row r="8326" spans="1:1" s="138" customFormat="1" x14ac:dyDescent="0.25">
      <c r="A8326" s="139"/>
    </row>
    <row r="8327" spans="1:1" s="138" customFormat="1" x14ac:dyDescent="0.25">
      <c r="A8327" s="139"/>
    </row>
    <row r="8328" spans="1:1" s="138" customFormat="1" x14ac:dyDescent="0.25">
      <c r="A8328" s="139"/>
    </row>
    <row r="8329" spans="1:1" s="138" customFormat="1" x14ac:dyDescent="0.25">
      <c r="A8329" s="139"/>
    </row>
    <row r="8330" spans="1:1" s="138" customFormat="1" x14ac:dyDescent="0.25">
      <c r="A8330" s="139"/>
    </row>
    <row r="8331" spans="1:1" s="138" customFormat="1" x14ac:dyDescent="0.25">
      <c r="A8331" s="139"/>
    </row>
    <row r="8332" spans="1:1" s="138" customFormat="1" x14ac:dyDescent="0.25">
      <c r="A8332" s="139"/>
    </row>
    <row r="8333" spans="1:1" s="138" customFormat="1" x14ac:dyDescent="0.25">
      <c r="A8333" s="139"/>
    </row>
    <row r="8334" spans="1:1" s="138" customFormat="1" x14ac:dyDescent="0.25">
      <c r="A8334" s="139"/>
    </row>
    <row r="8335" spans="1:1" s="138" customFormat="1" x14ac:dyDescent="0.25">
      <c r="A8335" s="139"/>
    </row>
    <row r="8336" spans="1:1" s="138" customFormat="1" x14ac:dyDescent="0.25">
      <c r="A8336" s="139"/>
    </row>
    <row r="8337" spans="1:1" s="138" customFormat="1" x14ac:dyDescent="0.25">
      <c r="A8337" s="139"/>
    </row>
    <row r="8338" spans="1:1" s="138" customFormat="1" x14ac:dyDescent="0.25">
      <c r="A8338" s="139"/>
    </row>
    <row r="8339" spans="1:1" s="138" customFormat="1" x14ac:dyDescent="0.25">
      <c r="A8339" s="139"/>
    </row>
    <row r="8340" spans="1:1" s="138" customFormat="1" x14ac:dyDescent="0.25">
      <c r="A8340" s="139"/>
    </row>
    <row r="8341" spans="1:1" s="138" customFormat="1" x14ac:dyDescent="0.25">
      <c r="A8341" s="139"/>
    </row>
    <row r="8342" spans="1:1" s="138" customFormat="1" x14ac:dyDescent="0.25">
      <c r="A8342" s="139"/>
    </row>
    <row r="8343" spans="1:1" s="138" customFormat="1" x14ac:dyDescent="0.25">
      <c r="A8343" s="139"/>
    </row>
    <row r="8344" spans="1:1" s="138" customFormat="1" x14ac:dyDescent="0.25">
      <c r="A8344" s="139"/>
    </row>
    <row r="8345" spans="1:1" s="138" customFormat="1" x14ac:dyDescent="0.25">
      <c r="A8345" s="139"/>
    </row>
    <row r="8346" spans="1:1" s="138" customFormat="1" x14ac:dyDescent="0.25">
      <c r="A8346" s="139"/>
    </row>
    <row r="8347" spans="1:1" s="138" customFormat="1" x14ac:dyDescent="0.25">
      <c r="A8347" s="139"/>
    </row>
    <row r="8348" spans="1:1" s="138" customFormat="1" x14ac:dyDescent="0.25">
      <c r="A8348" s="139"/>
    </row>
    <row r="8349" spans="1:1" s="138" customFormat="1" x14ac:dyDescent="0.25">
      <c r="A8349" s="139"/>
    </row>
    <row r="8350" spans="1:1" s="138" customFormat="1" x14ac:dyDescent="0.25">
      <c r="A8350" s="139"/>
    </row>
    <row r="8351" spans="1:1" s="138" customFormat="1" x14ac:dyDescent="0.25">
      <c r="A8351" s="139"/>
    </row>
    <row r="8352" spans="1:1" s="138" customFormat="1" x14ac:dyDescent="0.25">
      <c r="A8352" s="139"/>
    </row>
    <row r="8353" spans="1:1" s="138" customFormat="1" x14ac:dyDescent="0.25">
      <c r="A8353" s="139"/>
    </row>
    <row r="8354" spans="1:1" s="138" customFormat="1" x14ac:dyDescent="0.25">
      <c r="A8354" s="139"/>
    </row>
    <row r="8355" spans="1:1" s="138" customFormat="1" x14ac:dyDescent="0.25">
      <c r="A8355" s="139"/>
    </row>
    <row r="8356" spans="1:1" s="138" customFormat="1" x14ac:dyDescent="0.25">
      <c r="A8356" s="139"/>
    </row>
    <row r="8357" spans="1:1" s="138" customFormat="1" x14ac:dyDescent="0.25">
      <c r="A8357" s="139"/>
    </row>
    <row r="8358" spans="1:1" s="138" customFormat="1" x14ac:dyDescent="0.25">
      <c r="A8358" s="139"/>
    </row>
    <row r="8359" spans="1:1" s="138" customFormat="1" x14ac:dyDescent="0.25">
      <c r="A8359" s="139"/>
    </row>
    <row r="8360" spans="1:1" s="138" customFormat="1" x14ac:dyDescent="0.25">
      <c r="A8360" s="139"/>
    </row>
    <row r="8361" spans="1:1" s="138" customFormat="1" x14ac:dyDescent="0.25">
      <c r="A8361" s="139"/>
    </row>
    <row r="8362" spans="1:1" s="138" customFormat="1" x14ac:dyDescent="0.25">
      <c r="A8362" s="139"/>
    </row>
    <row r="8363" spans="1:1" s="138" customFormat="1" x14ac:dyDescent="0.25">
      <c r="A8363" s="139"/>
    </row>
    <row r="8364" spans="1:1" s="138" customFormat="1" x14ac:dyDescent="0.25">
      <c r="A8364" s="139"/>
    </row>
    <row r="8365" spans="1:1" s="138" customFormat="1" x14ac:dyDescent="0.25">
      <c r="A8365" s="139"/>
    </row>
    <row r="8366" spans="1:1" s="138" customFormat="1" x14ac:dyDescent="0.25">
      <c r="A8366" s="139"/>
    </row>
    <row r="8367" spans="1:1" s="138" customFormat="1" x14ac:dyDescent="0.25">
      <c r="A8367" s="139"/>
    </row>
    <row r="8368" spans="1:1" s="138" customFormat="1" x14ac:dyDescent="0.25">
      <c r="A8368" s="139"/>
    </row>
    <row r="8369" spans="1:1" s="138" customFormat="1" x14ac:dyDescent="0.25">
      <c r="A8369" s="139"/>
    </row>
    <row r="8370" spans="1:1" s="138" customFormat="1" x14ac:dyDescent="0.25">
      <c r="A8370" s="139"/>
    </row>
    <row r="8371" spans="1:1" s="138" customFormat="1" x14ac:dyDescent="0.25">
      <c r="A8371" s="139"/>
    </row>
    <row r="8372" spans="1:1" s="138" customFormat="1" x14ac:dyDescent="0.25">
      <c r="A8372" s="139"/>
    </row>
    <row r="8373" spans="1:1" s="138" customFormat="1" x14ac:dyDescent="0.25">
      <c r="A8373" s="139"/>
    </row>
    <row r="8374" spans="1:1" s="138" customFormat="1" x14ac:dyDescent="0.25">
      <c r="A8374" s="139"/>
    </row>
    <row r="8375" spans="1:1" s="138" customFormat="1" x14ac:dyDescent="0.25">
      <c r="A8375" s="139"/>
    </row>
    <row r="8376" spans="1:1" s="138" customFormat="1" x14ac:dyDescent="0.25">
      <c r="A8376" s="139"/>
    </row>
    <row r="8377" spans="1:1" s="138" customFormat="1" x14ac:dyDescent="0.25">
      <c r="A8377" s="139"/>
    </row>
    <row r="8378" spans="1:1" s="138" customFormat="1" x14ac:dyDescent="0.25">
      <c r="A8378" s="139"/>
    </row>
    <row r="8379" spans="1:1" s="138" customFormat="1" x14ac:dyDescent="0.25">
      <c r="A8379" s="139"/>
    </row>
    <row r="8380" spans="1:1" s="138" customFormat="1" x14ac:dyDescent="0.25">
      <c r="A8380" s="139"/>
    </row>
    <row r="8381" spans="1:1" s="138" customFormat="1" x14ac:dyDescent="0.25">
      <c r="A8381" s="139"/>
    </row>
    <row r="8382" spans="1:1" s="138" customFormat="1" x14ac:dyDescent="0.25">
      <c r="A8382" s="139"/>
    </row>
    <row r="8383" spans="1:1" s="138" customFormat="1" x14ac:dyDescent="0.25">
      <c r="A8383" s="139"/>
    </row>
    <row r="8384" spans="1:1" s="138" customFormat="1" x14ac:dyDescent="0.25">
      <c r="A8384" s="139"/>
    </row>
    <row r="8385" spans="1:1" s="138" customFormat="1" x14ac:dyDescent="0.25">
      <c r="A8385" s="139"/>
    </row>
    <row r="8386" spans="1:1" s="138" customFormat="1" x14ac:dyDescent="0.25">
      <c r="A8386" s="139"/>
    </row>
    <row r="8387" spans="1:1" s="138" customFormat="1" x14ac:dyDescent="0.25">
      <c r="A8387" s="139"/>
    </row>
    <row r="8388" spans="1:1" s="138" customFormat="1" x14ac:dyDescent="0.25">
      <c r="A8388" s="139"/>
    </row>
    <row r="8389" spans="1:1" s="138" customFormat="1" x14ac:dyDescent="0.25">
      <c r="A8389" s="139"/>
    </row>
    <row r="8390" spans="1:1" s="138" customFormat="1" x14ac:dyDescent="0.25">
      <c r="A8390" s="139"/>
    </row>
    <row r="8391" spans="1:1" s="138" customFormat="1" x14ac:dyDescent="0.25">
      <c r="A8391" s="139"/>
    </row>
    <row r="8392" spans="1:1" s="138" customFormat="1" x14ac:dyDescent="0.25">
      <c r="A8392" s="139"/>
    </row>
    <row r="8393" spans="1:1" s="138" customFormat="1" x14ac:dyDescent="0.25">
      <c r="A8393" s="139"/>
    </row>
    <row r="8394" spans="1:1" s="138" customFormat="1" x14ac:dyDescent="0.25">
      <c r="A8394" s="139"/>
    </row>
    <row r="8395" spans="1:1" s="138" customFormat="1" x14ac:dyDescent="0.25">
      <c r="A8395" s="139"/>
    </row>
    <row r="8396" spans="1:1" s="138" customFormat="1" x14ac:dyDescent="0.25">
      <c r="A8396" s="139"/>
    </row>
    <row r="8397" spans="1:1" s="138" customFormat="1" x14ac:dyDescent="0.25">
      <c r="A8397" s="139"/>
    </row>
    <row r="8398" spans="1:1" s="138" customFormat="1" x14ac:dyDescent="0.25">
      <c r="A8398" s="139"/>
    </row>
    <row r="8399" spans="1:1" s="138" customFormat="1" x14ac:dyDescent="0.25">
      <c r="A8399" s="139"/>
    </row>
    <row r="8400" spans="1:1" s="138" customFormat="1" x14ac:dyDescent="0.25">
      <c r="A8400" s="139"/>
    </row>
    <row r="8401" spans="1:1" s="138" customFormat="1" x14ac:dyDescent="0.25">
      <c r="A8401" s="139"/>
    </row>
    <row r="8402" spans="1:1" s="138" customFormat="1" x14ac:dyDescent="0.25">
      <c r="A8402" s="139"/>
    </row>
    <row r="8403" spans="1:1" s="138" customFormat="1" x14ac:dyDescent="0.25">
      <c r="A8403" s="139"/>
    </row>
    <row r="8404" spans="1:1" s="138" customFormat="1" x14ac:dyDescent="0.25">
      <c r="A8404" s="139"/>
    </row>
    <row r="8405" spans="1:1" s="138" customFormat="1" x14ac:dyDescent="0.25">
      <c r="A8405" s="139"/>
    </row>
    <row r="8406" spans="1:1" s="138" customFormat="1" x14ac:dyDescent="0.25">
      <c r="A8406" s="139"/>
    </row>
    <row r="8407" spans="1:1" s="138" customFormat="1" x14ac:dyDescent="0.25">
      <c r="A8407" s="139"/>
    </row>
    <row r="8408" spans="1:1" s="138" customFormat="1" x14ac:dyDescent="0.25">
      <c r="A8408" s="139"/>
    </row>
    <row r="8409" spans="1:1" s="138" customFormat="1" x14ac:dyDescent="0.25">
      <c r="A8409" s="139"/>
    </row>
    <row r="8410" spans="1:1" s="138" customFormat="1" x14ac:dyDescent="0.25">
      <c r="A8410" s="139"/>
    </row>
    <row r="8411" spans="1:1" s="138" customFormat="1" x14ac:dyDescent="0.25">
      <c r="A8411" s="139"/>
    </row>
    <row r="8412" spans="1:1" s="138" customFormat="1" x14ac:dyDescent="0.25">
      <c r="A8412" s="139"/>
    </row>
    <row r="8413" spans="1:1" s="138" customFormat="1" x14ac:dyDescent="0.25">
      <c r="A8413" s="139"/>
    </row>
    <row r="8414" spans="1:1" s="138" customFormat="1" x14ac:dyDescent="0.25">
      <c r="A8414" s="139"/>
    </row>
    <row r="8415" spans="1:1" s="138" customFormat="1" x14ac:dyDescent="0.25">
      <c r="A8415" s="139"/>
    </row>
    <row r="8416" spans="1:1" s="138" customFormat="1" x14ac:dyDescent="0.25">
      <c r="A8416" s="139"/>
    </row>
    <row r="8417" spans="1:1" s="138" customFormat="1" x14ac:dyDescent="0.25">
      <c r="A8417" s="139"/>
    </row>
    <row r="8418" spans="1:1" s="138" customFormat="1" x14ac:dyDescent="0.25">
      <c r="A8418" s="139"/>
    </row>
    <row r="8419" spans="1:1" s="138" customFormat="1" x14ac:dyDescent="0.25">
      <c r="A8419" s="139"/>
    </row>
    <row r="8420" spans="1:1" s="138" customFormat="1" x14ac:dyDescent="0.25">
      <c r="A8420" s="139"/>
    </row>
    <row r="8421" spans="1:1" s="138" customFormat="1" x14ac:dyDescent="0.25">
      <c r="A8421" s="139"/>
    </row>
    <row r="8422" spans="1:1" s="138" customFormat="1" x14ac:dyDescent="0.25">
      <c r="A8422" s="139"/>
    </row>
    <row r="8423" spans="1:1" s="138" customFormat="1" x14ac:dyDescent="0.25">
      <c r="A8423" s="139"/>
    </row>
    <row r="8424" spans="1:1" s="138" customFormat="1" x14ac:dyDescent="0.25">
      <c r="A8424" s="139"/>
    </row>
    <row r="8425" spans="1:1" s="138" customFormat="1" x14ac:dyDescent="0.25">
      <c r="A8425" s="139"/>
    </row>
    <row r="8426" spans="1:1" s="138" customFormat="1" x14ac:dyDescent="0.25">
      <c r="A8426" s="139"/>
    </row>
    <row r="8427" spans="1:1" s="138" customFormat="1" x14ac:dyDescent="0.25">
      <c r="A8427" s="139"/>
    </row>
    <row r="8428" spans="1:1" s="138" customFormat="1" x14ac:dyDescent="0.25">
      <c r="A8428" s="139"/>
    </row>
    <row r="8429" spans="1:1" s="138" customFormat="1" x14ac:dyDescent="0.25">
      <c r="A8429" s="139"/>
    </row>
    <row r="8430" spans="1:1" s="138" customFormat="1" x14ac:dyDescent="0.25">
      <c r="A8430" s="139"/>
    </row>
    <row r="8431" spans="1:1" s="138" customFormat="1" x14ac:dyDescent="0.25">
      <c r="A8431" s="139"/>
    </row>
    <row r="8432" spans="1:1" s="138" customFormat="1" x14ac:dyDescent="0.25">
      <c r="A8432" s="139"/>
    </row>
    <row r="8433" spans="1:1" s="138" customFormat="1" x14ac:dyDescent="0.25">
      <c r="A8433" s="139"/>
    </row>
    <row r="8434" spans="1:1" s="138" customFormat="1" x14ac:dyDescent="0.25">
      <c r="A8434" s="139"/>
    </row>
    <row r="8435" spans="1:1" s="138" customFormat="1" x14ac:dyDescent="0.25">
      <c r="A8435" s="139"/>
    </row>
    <row r="8436" spans="1:1" s="138" customFormat="1" x14ac:dyDescent="0.25">
      <c r="A8436" s="139"/>
    </row>
    <row r="8437" spans="1:1" s="138" customFormat="1" x14ac:dyDescent="0.25">
      <c r="A8437" s="139"/>
    </row>
    <row r="8438" spans="1:1" s="138" customFormat="1" x14ac:dyDescent="0.25">
      <c r="A8438" s="139"/>
    </row>
    <row r="8439" spans="1:1" s="138" customFormat="1" x14ac:dyDescent="0.25">
      <c r="A8439" s="139"/>
    </row>
    <row r="8440" spans="1:1" s="138" customFormat="1" x14ac:dyDescent="0.25">
      <c r="A8440" s="139"/>
    </row>
    <row r="8441" spans="1:1" s="138" customFormat="1" x14ac:dyDescent="0.25">
      <c r="A8441" s="139"/>
    </row>
    <row r="8442" spans="1:1" s="138" customFormat="1" x14ac:dyDescent="0.25">
      <c r="A8442" s="139"/>
    </row>
    <row r="8443" spans="1:1" s="138" customFormat="1" x14ac:dyDescent="0.25">
      <c r="A8443" s="139"/>
    </row>
    <row r="8444" spans="1:1" s="138" customFormat="1" x14ac:dyDescent="0.25">
      <c r="A8444" s="139"/>
    </row>
    <row r="8445" spans="1:1" s="138" customFormat="1" x14ac:dyDescent="0.25">
      <c r="A8445" s="139"/>
    </row>
    <row r="8446" spans="1:1" s="138" customFormat="1" x14ac:dyDescent="0.25">
      <c r="A8446" s="139"/>
    </row>
    <row r="8447" spans="1:1" s="138" customFormat="1" x14ac:dyDescent="0.25">
      <c r="A8447" s="139"/>
    </row>
    <row r="8448" spans="1:1" s="138" customFormat="1" x14ac:dyDescent="0.25">
      <c r="A8448" s="139"/>
    </row>
    <row r="8449" spans="1:1" s="138" customFormat="1" x14ac:dyDescent="0.25">
      <c r="A8449" s="139"/>
    </row>
    <row r="8450" spans="1:1" s="138" customFormat="1" x14ac:dyDescent="0.25">
      <c r="A8450" s="139"/>
    </row>
    <row r="8451" spans="1:1" s="138" customFormat="1" x14ac:dyDescent="0.25">
      <c r="A8451" s="139"/>
    </row>
    <row r="8452" spans="1:1" s="138" customFormat="1" x14ac:dyDescent="0.25">
      <c r="A8452" s="139"/>
    </row>
    <row r="8453" spans="1:1" s="138" customFormat="1" x14ac:dyDescent="0.25">
      <c r="A8453" s="139"/>
    </row>
    <row r="8454" spans="1:1" s="138" customFormat="1" x14ac:dyDescent="0.25">
      <c r="A8454" s="139"/>
    </row>
    <row r="8455" spans="1:1" s="138" customFormat="1" x14ac:dyDescent="0.25">
      <c r="A8455" s="139"/>
    </row>
    <row r="8456" spans="1:1" s="138" customFormat="1" x14ac:dyDescent="0.25">
      <c r="A8456" s="139"/>
    </row>
    <row r="8457" spans="1:1" s="138" customFormat="1" x14ac:dyDescent="0.25">
      <c r="A8457" s="139"/>
    </row>
    <row r="8458" spans="1:1" s="138" customFormat="1" x14ac:dyDescent="0.25">
      <c r="A8458" s="139"/>
    </row>
    <row r="8459" spans="1:1" s="138" customFormat="1" x14ac:dyDescent="0.25">
      <c r="A8459" s="139"/>
    </row>
    <row r="8460" spans="1:1" s="138" customFormat="1" x14ac:dyDescent="0.25">
      <c r="A8460" s="139"/>
    </row>
    <row r="8461" spans="1:1" s="138" customFormat="1" x14ac:dyDescent="0.25">
      <c r="A8461" s="139"/>
    </row>
    <row r="8462" spans="1:1" s="138" customFormat="1" x14ac:dyDescent="0.25">
      <c r="A8462" s="139"/>
    </row>
    <row r="8463" spans="1:1" s="138" customFormat="1" x14ac:dyDescent="0.25">
      <c r="A8463" s="139"/>
    </row>
    <row r="8464" spans="1:1" s="138" customFormat="1" x14ac:dyDescent="0.25">
      <c r="A8464" s="139"/>
    </row>
    <row r="8465" spans="1:1" s="138" customFormat="1" x14ac:dyDescent="0.25">
      <c r="A8465" s="139"/>
    </row>
    <row r="8466" spans="1:1" s="138" customFormat="1" x14ac:dyDescent="0.25">
      <c r="A8466" s="139"/>
    </row>
    <row r="8467" spans="1:1" s="138" customFormat="1" x14ac:dyDescent="0.25">
      <c r="A8467" s="139"/>
    </row>
    <row r="8468" spans="1:1" s="138" customFormat="1" x14ac:dyDescent="0.25">
      <c r="A8468" s="139"/>
    </row>
    <row r="8469" spans="1:1" s="138" customFormat="1" x14ac:dyDescent="0.25">
      <c r="A8469" s="139"/>
    </row>
    <row r="8470" spans="1:1" s="138" customFormat="1" x14ac:dyDescent="0.25">
      <c r="A8470" s="139"/>
    </row>
    <row r="8471" spans="1:1" s="138" customFormat="1" x14ac:dyDescent="0.25">
      <c r="A8471" s="139"/>
    </row>
    <row r="8472" spans="1:1" s="138" customFormat="1" x14ac:dyDescent="0.25">
      <c r="A8472" s="139"/>
    </row>
    <row r="8473" spans="1:1" s="138" customFormat="1" x14ac:dyDescent="0.25">
      <c r="A8473" s="139"/>
    </row>
    <row r="8474" spans="1:1" s="138" customFormat="1" x14ac:dyDescent="0.25">
      <c r="A8474" s="139"/>
    </row>
    <row r="8475" spans="1:1" s="138" customFormat="1" x14ac:dyDescent="0.25">
      <c r="A8475" s="139"/>
    </row>
    <row r="8476" spans="1:1" s="138" customFormat="1" x14ac:dyDescent="0.25">
      <c r="A8476" s="139"/>
    </row>
    <row r="8477" spans="1:1" s="138" customFormat="1" x14ac:dyDescent="0.25">
      <c r="A8477" s="139"/>
    </row>
    <row r="8478" spans="1:1" s="138" customFormat="1" x14ac:dyDescent="0.25">
      <c r="A8478" s="139"/>
    </row>
    <row r="8479" spans="1:1" s="138" customFormat="1" x14ac:dyDescent="0.25">
      <c r="A8479" s="139"/>
    </row>
    <row r="8480" spans="1:1" s="138" customFormat="1" x14ac:dyDescent="0.25">
      <c r="A8480" s="139"/>
    </row>
    <row r="8481" spans="1:1" s="138" customFormat="1" x14ac:dyDescent="0.25">
      <c r="A8481" s="139"/>
    </row>
    <row r="8482" spans="1:1" s="138" customFormat="1" x14ac:dyDescent="0.25">
      <c r="A8482" s="139"/>
    </row>
    <row r="8483" spans="1:1" s="138" customFormat="1" x14ac:dyDescent="0.25">
      <c r="A8483" s="139"/>
    </row>
    <row r="8484" spans="1:1" s="138" customFormat="1" x14ac:dyDescent="0.25">
      <c r="A8484" s="139"/>
    </row>
    <row r="8485" spans="1:1" s="138" customFormat="1" x14ac:dyDescent="0.25">
      <c r="A8485" s="139"/>
    </row>
    <row r="8486" spans="1:1" s="138" customFormat="1" x14ac:dyDescent="0.25">
      <c r="A8486" s="139"/>
    </row>
    <row r="8487" spans="1:1" s="138" customFormat="1" x14ac:dyDescent="0.25">
      <c r="A8487" s="139"/>
    </row>
    <row r="8488" spans="1:1" s="138" customFormat="1" x14ac:dyDescent="0.25">
      <c r="A8488" s="139"/>
    </row>
    <row r="8489" spans="1:1" s="138" customFormat="1" x14ac:dyDescent="0.25">
      <c r="A8489" s="139"/>
    </row>
    <row r="8490" spans="1:1" s="138" customFormat="1" x14ac:dyDescent="0.25">
      <c r="A8490" s="139"/>
    </row>
    <row r="8491" spans="1:1" s="138" customFormat="1" x14ac:dyDescent="0.25">
      <c r="A8491" s="139"/>
    </row>
    <row r="8492" spans="1:1" s="138" customFormat="1" x14ac:dyDescent="0.25">
      <c r="A8492" s="139"/>
    </row>
    <row r="8493" spans="1:1" s="138" customFormat="1" x14ac:dyDescent="0.25">
      <c r="A8493" s="139"/>
    </row>
    <row r="8494" spans="1:1" s="138" customFormat="1" x14ac:dyDescent="0.25">
      <c r="A8494" s="139"/>
    </row>
    <row r="8495" spans="1:1" s="138" customFormat="1" x14ac:dyDescent="0.25">
      <c r="A8495" s="139"/>
    </row>
    <row r="8496" spans="1:1" s="138" customFormat="1" x14ac:dyDescent="0.25">
      <c r="A8496" s="139"/>
    </row>
    <row r="8497" spans="1:1" s="138" customFormat="1" x14ac:dyDescent="0.25">
      <c r="A8497" s="139"/>
    </row>
    <row r="8498" spans="1:1" s="138" customFormat="1" x14ac:dyDescent="0.25">
      <c r="A8498" s="139"/>
    </row>
    <row r="8499" spans="1:1" s="138" customFormat="1" x14ac:dyDescent="0.25">
      <c r="A8499" s="139"/>
    </row>
    <row r="8500" spans="1:1" s="138" customFormat="1" x14ac:dyDescent="0.25">
      <c r="A8500" s="139"/>
    </row>
    <row r="8501" spans="1:1" s="138" customFormat="1" x14ac:dyDescent="0.25">
      <c r="A8501" s="139"/>
    </row>
    <row r="8502" spans="1:1" s="138" customFormat="1" x14ac:dyDescent="0.25">
      <c r="A8502" s="139"/>
    </row>
    <row r="8503" spans="1:1" s="138" customFormat="1" x14ac:dyDescent="0.25">
      <c r="A8503" s="139"/>
    </row>
    <row r="8504" spans="1:1" s="138" customFormat="1" x14ac:dyDescent="0.25">
      <c r="A8504" s="139"/>
    </row>
    <row r="8505" spans="1:1" s="138" customFormat="1" x14ac:dyDescent="0.25">
      <c r="A8505" s="139"/>
    </row>
    <row r="8506" spans="1:1" s="138" customFormat="1" x14ac:dyDescent="0.25">
      <c r="A8506" s="139"/>
    </row>
    <row r="8507" spans="1:1" s="138" customFormat="1" x14ac:dyDescent="0.25">
      <c r="A8507" s="139"/>
    </row>
    <row r="8508" spans="1:1" s="138" customFormat="1" x14ac:dyDescent="0.25">
      <c r="A8508" s="139"/>
    </row>
    <row r="8509" spans="1:1" s="138" customFormat="1" x14ac:dyDescent="0.25">
      <c r="A8509" s="139"/>
    </row>
    <row r="8510" spans="1:1" s="138" customFormat="1" x14ac:dyDescent="0.25">
      <c r="A8510" s="139"/>
    </row>
    <row r="8511" spans="1:1" s="138" customFormat="1" x14ac:dyDescent="0.25">
      <c r="A8511" s="139"/>
    </row>
    <row r="8512" spans="1:1" s="138" customFormat="1" x14ac:dyDescent="0.25">
      <c r="A8512" s="139"/>
    </row>
    <row r="8513" spans="1:1" s="138" customFormat="1" x14ac:dyDescent="0.25">
      <c r="A8513" s="139"/>
    </row>
    <row r="8514" spans="1:1" s="138" customFormat="1" x14ac:dyDescent="0.25">
      <c r="A8514" s="139"/>
    </row>
    <row r="8515" spans="1:1" s="138" customFormat="1" x14ac:dyDescent="0.25">
      <c r="A8515" s="139"/>
    </row>
    <row r="8516" spans="1:1" s="138" customFormat="1" x14ac:dyDescent="0.25">
      <c r="A8516" s="139"/>
    </row>
    <row r="8517" spans="1:1" s="138" customFormat="1" x14ac:dyDescent="0.25">
      <c r="A8517" s="139"/>
    </row>
    <row r="8518" spans="1:1" s="138" customFormat="1" x14ac:dyDescent="0.25">
      <c r="A8518" s="139"/>
    </row>
    <row r="8519" spans="1:1" s="138" customFormat="1" x14ac:dyDescent="0.25">
      <c r="A8519" s="139"/>
    </row>
    <row r="8520" spans="1:1" s="138" customFormat="1" x14ac:dyDescent="0.25">
      <c r="A8520" s="139"/>
    </row>
    <row r="8521" spans="1:1" s="138" customFormat="1" x14ac:dyDescent="0.25">
      <c r="A8521" s="139"/>
    </row>
    <row r="8522" spans="1:1" s="138" customFormat="1" x14ac:dyDescent="0.25">
      <c r="A8522" s="139"/>
    </row>
    <row r="8523" spans="1:1" s="138" customFormat="1" x14ac:dyDescent="0.25">
      <c r="A8523" s="139"/>
    </row>
    <row r="8524" spans="1:1" s="138" customFormat="1" x14ac:dyDescent="0.25">
      <c r="A8524" s="139"/>
    </row>
    <row r="8525" spans="1:1" s="138" customFormat="1" x14ac:dyDescent="0.25">
      <c r="A8525" s="139"/>
    </row>
    <row r="8526" spans="1:1" s="138" customFormat="1" x14ac:dyDescent="0.25">
      <c r="A8526" s="139"/>
    </row>
    <row r="8527" spans="1:1" s="138" customFormat="1" x14ac:dyDescent="0.25">
      <c r="A8527" s="139"/>
    </row>
    <row r="8528" spans="1:1" s="138" customFormat="1" x14ac:dyDescent="0.25">
      <c r="A8528" s="139"/>
    </row>
    <row r="8529" spans="1:1" s="138" customFormat="1" x14ac:dyDescent="0.25">
      <c r="A8529" s="139"/>
    </row>
    <row r="8530" spans="1:1" s="138" customFormat="1" x14ac:dyDescent="0.25">
      <c r="A8530" s="139"/>
    </row>
    <row r="8531" spans="1:1" s="138" customFormat="1" x14ac:dyDescent="0.25">
      <c r="A8531" s="139"/>
    </row>
    <row r="8532" spans="1:1" s="138" customFormat="1" x14ac:dyDescent="0.25">
      <c r="A8532" s="139"/>
    </row>
    <row r="8533" spans="1:1" s="138" customFormat="1" x14ac:dyDescent="0.25">
      <c r="A8533" s="139"/>
    </row>
    <row r="8534" spans="1:1" s="138" customFormat="1" x14ac:dyDescent="0.25">
      <c r="A8534" s="139"/>
    </row>
    <row r="8535" spans="1:1" s="138" customFormat="1" x14ac:dyDescent="0.25">
      <c r="A8535" s="139"/>
    </row>
    <row r="8536" spans="1:1" s="138" customFormat="1" x14ac:dyDescent="0.25">
      <c r="A8536" s="139"/>
    </row>
    <row r="8537" spans="1:1" s="138" customFormat="1" x14ac:dyDescent="0.25">
      <c r="A8537" s="139"/>
    </row>
    <row r="8538" spans="1:1" s="138" customFormat="1" x14ac:dyDescent="0.25">
      <c r="A8538" s="139"/>
    </row>
    <row r="8539" spans="1:1" s="138" customFormat="1" x14ac:dyDescent="0.25">
      <c r="A8539" s="139"/>
    </row>
    <row r="8540" spans="1:1" s="138" customFormat="1" x14ac:dyDescent="0.25">
      <c r="A8540" s="139"/>
    </row>
    <row r="8541" spans="1:1" s="138" customFormat="1" x14ac:dyDescent="0.25">
      <c r="A8541" s="139"/>
    </row>
    <row r="8542" spans="1:1" s="138" customFormat="1" x14ac:dyDescent="0.25">
      <c r="A8542" s="139"/>
    </row>
    <row r="8543" spans="1:1" s="138" customFormat="1" x14ac:dyDescent="0.25">
      <c r="A8543" s="139"/>
    </row>
    <row r="8544" spans="1:1" s="138" customFormat="1" x14ac:dyDescent="0.25">
      <c r="A8544" s="139"/>
    </row>
    <row r="8545" spans="1:1" s="138" customFormat="1" x14ac:dyDescent="0.25">
      <c r="A8545" s="139"/>
    </row>
    <row r="8546" spans="1:1" s="138" customFormat="1" x14ac:dyDescent="0.25">
      <c r="A8546" s="139"/>
    </row>
    <row r="8547" spans="1:1" s="138" customFormat="1" x14ac:dyDescent="0.25">
      <c r="A8547" s="139"/>
    </row>
    <row r="8548" spans="1:1" s="138" customFormat="1" x14ac:dyDescent="0.25">
      <c r="A8548" s="139"/>
    </row>
    <row r="8549" spans="1:1" s="138" customFormat="1" x14ac:dyDescent="0.25">
      <c r="A8549" s="139"/>
    </row>
    <row r="8550" spans="1:1" s="138" customFormat="1" x14ac:dyDescent="0.25">
      <c r="A8550" s="139"/>
    </row>
    <row r="8551" spans="1:1" s="138" customFormat="1" x14ac:dyDescent="0.25">
      <c r="A8551" s="139"/>
    </row>
    <row r="8552" spans="1:1" s="138" customFormat="1" x14ac:dyDescent="0.25">
      <c r="A8552" s="139"/>
    </row>
    <row r="8553" spans="1:1" s="138" customFormat="1" x14ac:dyDescent="0.25">
      <c r="A8553" s="139"/>
    </row>
    <row r="8554" spans="1:1" s="138" customFormat="1" x14ac:dyDescent="0.25">
      <c r="A8554" s="139"/>
    </row>
    <row r="8555" spans="1:1" s="138" customFormat="1" x14ac:dyDescent="0.25">
      <c r="A8555" s="139"/>
    </row>
    <row r="8556" spans="1:1" s="138" customFormat="1" x14ac:dyDescent="0.25">
      <c r="A8556" s="139"/>
    </row>
    <row r="8557" spans="1:1" s="138" customFormat="1" x14ac:dyDescent="0.25">
      <c r="A8557" s="139"/>
    </row>
    <row r="8558" spans="1:1" s="138" customFormat="1" x14ac:dyDescent="0.25">
      <c r="A8558" s="139"/>
    </row>
    <row r="8559" spans="1:1" s="138" customFormat="1" x14ac:dyDescent="0.25">
      <c r="A8559" s="139"/>
    </row>
    <row r="8560" spans="1:1" s="138" customFormat="1" x14ac:dyDescent="0.25">
      <c r="A8560" s="139"/>
    </row>
    <row r="8561" spans="1:1" s="138" customFormat="1" x14ac:dyDescent="0.25">
      <c r="A8561" s="139"/>
    </row>
    <row r="8562" spans="1:1" s="138" customFormat="1" x14ac:dyDescent="0.25">
      <c r="A8562" s="139"/>
    </row>
    <row r="8563" spans="1:1" s="138" customFormat="1" x14ac:dyDescent="0.25">
      <c r="A8563" s="139"/>
    </row>
    <row r="8564" spans="1:1" s="138" customFormat="1" x14ac:dyDescent="0.25">
      <c r="A8564" s="139"/>
    </row>
    <row r="8565" spans="1:1" s="138" customFormat="1" x14ac:dyDescent="0.25">
      <c r="A8565" s="139"/>
    </row>
    <row r="8566" spans="1:1" s="138" customFormat="1" x14ac:dyDescent="0.25">
      <c r="A8566" s="139"/>
    </row>
    <row r="8567" spans="1:1" s="138" customFormat="1" x14ac:dyDescent="0.25">
      <c r="A8567" s="139"/>
    </row>
    <row r="8568" spans="1:1" s="138" customFormat="1" x14ac:dyDescent="0.25">
      <c r="A8568" s="139"/>
    </row>
    <row r="8569" spans="1:1" s="138" customFormat="1" x14ac:dyDescent="0.25">
      <c r="A8569" s="139"/>
    </row>
    <row r="8570" spans="1:1" s="138" customFormat="1" x14ac:dyDescent="0.25">
      <c r="A8570" s="139"/>
    </row>
    <row r="8571" spans="1:1" s="138" customFormat="1" x14ac:dyDescent="0.25">
      <c r="A8571" s="139"/>
    </row>
    <row r="8572" spans="1:1" s="138" customFormat="1" x14ac:dyDescent="0.25">
      <c r="A8572" s="139"/>
    </row>
    <row r="8573" spans="1:1" s="138" customFormat="1" x14ac:dyDescent="0.25">
      <c r="A8573" s="139"/>
    </row>
    <row r="8574" spans="1:1" s="138" customFormat="1" x14ac:dyDescent="0.25">
      <c r="A8574" s="139"/>
    </row>
    <row r="8575" spans="1:1" s="138" customFormat="1" x14ac:dyDescent="0.25">
      <c r="A8575" s="139"/>
    </row>
    <row r="8576" spans="1:1" s="138" customFormat="1" x14ac:dyDescent="0.25">
      <c r="A8576" s="139"/>
    </row>
    <row r="8577" spans="1:1" s="138" customFormat="1" x14ac:dyDescent="0.25">
      <c r="A8577" s="139"/>
    </row>
    <row r="8578" spans="1:1" s="138" customFormat="1" x14ac:dyDescent="0.25">
      <c r="A8578" s="139"/>
    </row>
    <row r="8579" spans="1:1" s="138" customFormat="1" x14ac:dyDescent="0.25">
      <c r="A8579" s="139"/>
    </row>
    <row r="8580" spans="1:1" s="138" customFormat="1" x14ac:dyDescent="0.25">
      <c r="A8580" s="139"/>
    </row>
    <row r="8581" spans="1:1" s="138" customFormat="1" x14ac:dyDescent="0.25">
      <c r="A8581" s="139"/>
    </row>
    <row r="8582" spans="1:1" s="138" customFormat="1" x14ac:dyDescent="0.25">
      <c r="A8582" s="139"/>
    </row>
    <row r="8583" spans="1:1" s="138" customFormat="1" x14ac:dyDescent="0.25">
      <c r="A8583" s="139"/>
    </row>
    <row r="8584" spans="1:1" s="138" customFormat="1" x14ac:dyDescent="0.25">
      <c r="A8584" s="139"/>
    </row>
    <row r="8585" spans="1:1" s="138" customFormat="1" x14ac:dyDescent="0.25">
      <c r="A8585" s="139"/>
    </row>
    <row r="8586" spans="1:1" s="138" customFormat="1" x14ac:dyDescent="0.25">
      <c r="A8586" s="139"/>
    </row>
    <row r="8587" spans="1:1" s="138" customFormat="1" x14ac:dyDescent="0.25">
      <c r="A8587" s="139"/>
    </row>
    <row r="8588" spans="1:1" s="138" customFormat="1" x14ac:dyDescent="0.25">
      <c r="A8588" s="139"/>
    </row>
    <row r="8589" spans="1:1" s="138" customFormat="1" x14ac:dyDescent="0.25">
      <c r="A8589" s="139"/>
    </row>
    <row r="8590" spans="1:1" s="138" customFormat="1" x14ac:dyDescent="0.25">
      <c r="A8590" s="139"/>
    </row>
    <row r="8591" spans="1:1" s="138" customFormat="1" x14ac:dyDescent="0.25">
      <c r="A8591" s="139"/>
    </row>
    <row r="8592" spans="1:1" s="138" customFormat="1" x14ac:dyDescent="0.25">
      <c r="A8592" s="139"/>
    </row>
    <row r="8593" spans="1:1" s="138" customFormat="1" x14ac:dyDescent="0.25">
      <c r="A8593" s="139"/>
    </row>
    <row r="8594" spans="1:1" s="138" customFormat="1" x14ac:dyDescent="0.25">
      <c r="A8594" s="139"/>
    </row>
    <row r="8595" spans="1:1" s="138" customFormat="1" x14ac:dyDescent="0.25">
      <c r="A8595" s="139"/>
    </row>
    <row r="8596" spans="1:1" s="138" customFormat="1" x14ac:dyDescent="0.25">
      <c r="A8596" s="139"/>
    </row>
    <row r="8597" spans="1:1" s="138" customFormat="1" x14ac:dyDescent="0.25">
      <c r="A8597" s="139"/>
    </row>
    <row r="8598" spans="1:1" s="138" customFormat="1" x14ac:dyDescent="0.25">
      <c r="A8598" s="139"/>
    </row>
    <row r="8599" spans="1:1" s="138" customFormat="1" x14ac:dyDescent="0.25">
      <c r="A8599" s="139"/>
    </row>
    <row r="8600" spans="1:1" s="138" customFormat="1" x14ac:dyDescent="0.25">
      <c r="A8600" s="139"/>
    </row>
    <row r="8601" spans="1:1" s="138" customFormat="1" x14ac:dyDescent="0.25">
      <c r="A8601" s="139"/>
    </row>
    <row r="8602" spans="1:1" s="138" customFormat="1" x14ac:dyDescent="0.25">
      <c r="A8602" s="139"/>
    </row>
    <row r="8603" spans="1:1" s="138" customFormat="1" x14ac:dyDescent="0.25">
      <c r="A8603" s="139"/>
    </row>
    <row r="8604" spans="1:1" s="138" customFormat="1" x14ac:dyDescent="0.25">
      <c r="A8604" s="139"/>
    </row>
    <row r="8605" spans="1:1" s="138" customFormat="1" x14ac:dyDescent="0.25">
      <c r="A8605" s="139"/>
    </row>
    <row r="8606" spans="1:1" s="138" customFormat="1" x14ac:dyDescent="0.25">
      <c r="A8606" s="139"/>
    </row>
    <row r="8607" spans="1:1" s="138" customFormat="1" x14ac:dyDescent="0.25">
      <c r="A8607" s="139"/>
    </row>
    <row r="8608" spans="1:1" s="138" customFormat="1" x14ac:dyDescent="0.25">
      <c r="A8608" s="139"/>
    </row>
    <row r="8609" spans="1:1" s="138" customFormat="1" x14ac:dyDescent="0.25">
      <c r="A8609" s="139"/>
    </row>
    <row r="8610" spans="1:1" s="138" customFormat="1" x14ac:dyDescent="0.25">
      <c r="A8610" s="139"/>
    </row>
    <row r="8611" spans="1:1" s="138" customFormat="1" x14ac:dyDescent="0.25">
      <c r="A8611" s="139"/>
    </row>
    <row r="8612" spans="1:1" s="138" customFormat="1" x14ac:dyDescent="0.25">
      <c r="A8612" s="139"/>
    </row>
    <row r="8613" spans="1:1" s="138" customFormat="1" x14ac:dyDescent="0.25">
      <c r="A8613" s="139"/>
    </row>
    <row r="8614" spans="1:1" s="138" customFormat="1" x14ac:dyDescent="0.25">
      <c r="A8614" s="139"/>
    </row>
    <row r="8615" spans="1:1" s="138" customFormat="1" x14ac:dyDescent="0.25">
      <c r="A8615" s="139"/>
    </row>
    <row r="8616" spans="1:1" s="138" customFormat="1" x14ac:dyDescent="0.25">
      <c r="A8616" s="139"/>
    </row>
    <row r="8617" spans="1:1" s="138" customFormat="1" x14ac:dyDescent="0.25">
      <c r="A8617" s="139"/>
    </row>
    <row r="8618" spans="1:1" s="138" customFormat="1" x14ac:dyDescent="0.25">
      <c r="A8618" s="139"/>
    </row>
    <row r="8619" spans="1:1" s="138" customFormat="1" x14ac:dyDescent="0.25">
      <c r="A8619" s="139"/>
    </row>
    <row r="8620" spans="1:1" s="138" customFormat="1" x14ac:dyDescent="0.25">
      <c r="A8620" s="139"/>
    </row>
    <row r="8621" spans="1:1" s="138" customFormat="1" x14ac:dyDescent="0.25">
      <c r="A8621" s="139"/>
    </row>
    <row r="8622" spans="1:1" s="138" customFormat="1" x14ac:dyDescent="0.25">
      <c r="A8622" s="139"/>
    </row>
    <row r="8623" spans="1:1" s="138" customFormat="1" x14ac:dyDescent="0.25">
      <c r="A8623" s="139"/>
    </row>
    <row r="8624" spans="1:1" s="138" customFormat="1" x14ac:dyDescent="0.25">
      <c r="A8624" s="139"/>
    </row>
    <row r="8625" spans="1:1" s="138" customFormat="1" x14ac:dyDescent="0.25">
      <c r="A8625" s="139"/>
    </row>
    <row r="8626" spans="1:1" s="138" customFormat="1" x14ac:dyDescent="0.25">
      <c r="A8626" s="139"/>
    </row>
    <row r="8627" spans="1:1" s="138" customFormat="1" x14ac:dyDescent="0.25">
      <c r="A8627" s="139"/>
    </row>
    <row r="8628" spans="1:1" s="138" customFormat="1" x14ac:dyDescent="0.25">
      <c r="A8628" s="139"/>
    </row>
    <row r="8629" spans="1:1" s="138" customFormat="1" x14ac:dyDescent="0.25">
      <c r="A8629" s="139"/>
    </row>
    <row r="8630" spans="1:1" s="138" customFormat="1" x14ac:dyDescent="0.25">
      <c r="A8630" s="139"/>
    </row>
    <row r="8631" spans="1:1" s="138" customFormat="1" x14ac:dyDescent="0.25">
      <c r="A8631" s="139"/>
    </row>
    <row r="8632" spans="1:1" s="138" customFormat="1" x14ac:dyDescent="0.25">
      <c r="A8632" s="139"/>
    </row>
    <row r="8633" spans="1:1" s="138" customFormat="1" x14ac:dyDescent="0.25">
      <c r="A8633" s="139"/>
    </row>
    <row r="8634" spans="1:1" s="138" customFormat="1" x14ac:dyDescent="0.25">
      <c r="A8634" s="139"/>
    </row>
    <row r="8635" spans="1:1" s="138" customFormat="1" x14ac:dyDescent="0.25">
      <c r="A8635" s="139"/>
    </row>
    <row r="8636" spans="1:1" s="138" customFormat="1" x14ac:dyDescent="0.25">
      <c r="A8636" s="139"/>
    </row>
    <row r="8637" spans="1:1" s="138" customFormat="1" x14ac:dyDescent="0.25">
      <c r="A8637" s="139"/>
    </row>
    <row r="8638" spans="1:1" s="138" customFormat="1" x14ac:dyDescent="0.25">
      <c r="A8638" s="139"/>
    </row>
    <row r="8639" spans="1:1" s="138" customFormat="1" x14ac:dyDescent="0.25">
      <c r="A8639" s="139"/>
    </row>
    <row r="8640" spans="1:1" s="138" customFormat="1" x14ac:dyDescent="0.25">
      <c r="A8640" s="139"/>
    </row>
    <row r="8641" spans="1:1" s="138" customFormat="1" x14ac:dyDescent="0.25">
      <c r="A8641" s="139"/>
    </row>
    <row r="8642" spans="1:1" s="138" customFormat="1" x14ac:dyDescent="0.25">
      <c r="A8642" s="139"/>
    </row>
    <row r="8643" spans="1:1" s="138" customFormat="1" x14ac:dyDescent="0.25">
      <c r="A8643" s="139"/>
    </row>
    <row r="8644" spans="1:1" s="138" customFormat="1" x14ac:dyDescent="0.25">
      <c r="A8644" s="139"/>
    </row>
    <row r="8645" spans="1:1" s="138" customFormat="1" x14ac:dyDescent="0.25">
      <c r="A8645" s="139"/>
    </row>
    <row r="8646" spans="1:1" s="138" customFormat="1" x14ac:dyDescent="0.25">
      <c r="A8646" s="139"/>
    </row>
    <row r="8647" spans="1:1" s="138" customFormat="1" x14ac:dyDescent="0.25">
      <c r="A8647" s="139"/>
    </row>
    <row r="8648" spans="1:1" s="138" customFormat="1" x14ac:dyDescent="0.25">
      <c r="A8648" s="139"/>
    </row>
    <row r="8649" spans="1:1" s="138" customFormat="1" x14ac:dyDescent="0.25">
      <c r="A8649" s="139"/>
    </row>
    <row r="8650" spans="1:1" s="138" customFormat="1" x14ac:dyDescent="0.25">
      <c r="A8650" s="139"/>
    </row>
    <row r="8651" spans="1:1" s="138" customFormat="1" x14ac:dyDescent="0.25">
      <c r="A8651" s="139"/>
    </row>
    <row r="8652" spans="1:1" s="138" customFormat="1" x14ac:dyDescent="0.25">
      <c r="A8652" s="139"/>
    </row>
    <row r="8653" spans="1:1" s="138" customFormat="1" x14ac:dyDescent="0.25">
      <c r="A8653" s="139"/>
    </row>
    <row r="8654" spans="1:1" s="138" customFormat="1" x14ac:dyDescent="0.25">
      <c r="A8654" s="139"/>
    </row>
    <row r="8655" spans="1:1" s="138" customFormat="1" x14ac:dyDescent="0.25">
      <c r="A8655" s="139"/>
    </row>
    <row r="8656" spans="1:1" s="138" customFormat="1" x14ac:dyDescent="0.25">
      <c r="A8656" s="139"/>
    </row>
    <row r="8657" spans="1:1" s="138" customFormat="1" x14ac:dyDescent="0.25">
      <c r="A8657" s="139"/>
    </row>
    <row r="8658" spans="1:1" s="138" customFormat="1" x14ac:dyDescent="0.25">
      <c r="A8658" s="139"/>
    </row>
    <row r="8659" spans="1:1" s="138" customFormat="1" x14ac:dyDescent="0.25">
      <c r="A8659" s="139"/>
    </row>
    <row r="8660" spans="1:1" s="138" customFormat="1" x14ac:dyDescent="0.25">
      <c r="A8660" s="139"/>
    </row>
    <row r="8661" spans="1:1" s="138" customFormat="1" x14ac:dyDescent="0.25">
      <c r="A8661" s="139"/>
    </row>
    <row r="8662" spans="1:1" s="138" customFormat="1" x14ac:dyDescent="0.25">
      <c r="A8662" s="139"/>
    </row>
    <row r="8663" spans="1:1" s="138" customFormat="1" x14ac:dyDescent="0.25">
      <c r="A8663" s="139"/>
    </row>
    <row r="8664" spans="1:1" s="138" customFormat="1" x14ac:dyDescent="0.25">
      <c r="A8664" s="139"/>
    </row>
    <row r="8665" spans="1:1" s="138" customFormat="1" x14ac:dyDescent="0.25">
      <c r="A8665" s="139"/>
    </row>
    <row r="8666" spans="1:1" s="138" customFormat="1" x14ac:dyDescent="0.25">
      <c r="A8666" s="139"/>
    </row>
    <row r="8667" spans="1:1" s="138" customFormat="1" x14ac:dyDescent="0.25">
      <c r="A8667" s="139"/>
    </row>
    <row r="8668" spans="1:1" s="138" customFormat="1" x14ac:dyDescent="0.25">
      <c r="A8668" s="139"/>
    </row>
    <row r="8669" spans="1:1" s="138" customFormat="1" x14ac:dyDescent="0.25">
      <c r="A8669" s="139"/>
    </row>
    <row r="8670" spans="1:1" s="138" customFormat="1" x14ac:dyDescent="0.25">
      <c r="A8670" s="139"/>
    </row>
    <row r="8671" spans="1:1" s="138" customFormat="1" x14ac:dyDescent="0.25">
      <c r="A8671" s="139"/>
    </row>
    <row r="8672" spans="1:1" s="138" customFormat="1" x14ac:dyDescent="0.25">
      <c r="A8672" s="139"/>
    </row>
    <row r="8673" spans="1:1" s="138" customFormat="1" x14ac:dyDescent="0.25">
      <c r="A8673" s="139"/>
    </row>
    <row r="8674" spans="1:1" s="138" customFormat="1" x14ac:dyDescent="0.25">
      <c r="A8674" s="139"/>
    </row>
    <row r="8675" spans="1:1" s="138" customFormat="1" x14ac:dyDescent="0.25">
      <c r="A8675" s="139"/>
    </row>
    <row r="8676" spans="1:1" s="138" customFormat="1" x14ac:dyDescent="0.25">
      <c r="A8676" s="139"/>
    </row>
    <row r="8677" spans="1:1" s="138" customFormat="1" x14ac:dyDescent="0.25">
      <c r="A8677" s="139"/>
    </row>
    <row r="8678" spans="1:1" s="138" customFormat="1" x14ac:dyDescent="0.25">
      <c r="A8678" s="139"/>
    </row>
    <row r="8679" spans="1:1" s="138" customFormat="1" x14ac:dyDescent="0.25">
      <c r="A8679" s="139"/>
    </row>
    <row r="8680" spans="1:1" s="138" customFormat="1" x14ac:dyDescent="0.25">
      <c r="A8680" s="139"/>
    </row>
    <row r="8681" spans="1:1" s="138" customFormat="1" x14ac:dyDescent="0.25">
      <c r="A8681" s="139"/>
    </row>
    <row r="8682" spans="1:1" s="138" customFormat="1" x14ac:dyDescent="0.25">
      <c r="A8682" s="139"/>
    </row>
    <row r="8683" spans="1:1" s="138" customFormat="1" x14ac:dyDescent="0.25">
      <c r="A8683" s="139"/>
    </row>
    <row r="8684" spans="1:1" s="138" customFormat="1" x14ac:dyDescent="0.25">
      <c r="A8684" s="139"/>
    </row>
    <row r="8685" spans="1:1" s="138" customFormat="1" x14ac:dyDescent="0.25">
      <c r="A8685" s="139"/>
    </row>
    <row r="8686" spans="1:1" s="138" customFormat="1" x14ac:dyDescent="0.25">
      <c r="A8686" s="139"/>
    </row>
    <row r="8687" spans="1:1" s="138" customFormat="1" x14ac:dyDescent="0.25">
      <c r="A8687" s="139"/>
    </row>
    <row r="8688" spans="1:1" s="138" customFormat="1" x14ac:dyDescent="0.25">
      <c r="A8688" s="139"/>
    </row>
    <row r="8689" spans="1:1" s="138" customFormat="1" x14ac:dyDescent="0.25">
      <c r="A8689" s="139"/>
    </row>
    <row r="8690" spans="1:1" s="138" customFormat="1" x14ac:dyDescent="0.25">
      <c r="A8690" s="139"/>
    </row>
    <row r="8691" spans="1:1" s="138" customFormat="1" x14ac:dyDescent="0.25">
      <c r="A8691" s="139"/>
    </row>
    <row r="8692" spans="1:1" s="138" customFormat="1" x14ac:dyDescent="0.25">
      <c r="A8692" s="139"/>
    </row>
    <row r="8693" spans="1:1" s="138" customFormat="1" x14ac:dyDescent="0.25">
      <c r="A8693" s="139"/>
    </row>
    <row r="8694" spans="1:1" s="138" customFormat="1" x14ac:dyDescent="0.25">
      <c r="A8694" s="139"/>
    </row>
    <row r="8695" spans="1:1" s="138" customFormat="1" x14ac:dyDescent="0.25">
      <c r="A8695" s="139"/>
    </row>
    <row r="8696" spans="1:1" s="138" customFormat="1" x14ac:dyDescent="0.25">
      <c r="A8696" s="139"/>
    </row>
    <row r="8697" spans="1:1" s="138" customFormat="1" x14ac:dyDescent="0.25">
      <c r="A8697" s="139"/>
    </row>
    <row r="8698" spans="1:1" s="138" customFormat="1" x14ac:dyDescent="0.25">
      <c r="A8698" s="139"/>
    </row>
    <row r="8699" spans="1:1" s="138" customFormat="1" x14ac:dyDescent="0.25">
      <c r="A8699" s="139"/>
    </row>
    <row r="8700" spans="1:1" s="138" customFormat="1" x14ac:dyDescent="0.25">
      <c r="A8700" s="139"/>
    </row>
    <row r="8701" spans="1:1" s="138" customFormat="1" x14ac:dyDescent="0.25">
      <c r="A8701" s="139"/>
    </row>
    <row r="8702" spans="1:1" s="138" customFormat="1" x14ac:dyDescent="0.25">
      <c r="A8702" s="139"/>
    </row>
    <row r="8703" spans="1:1" s="138" customFormat="1" x14ac:dyDescent="0.25">
      <c r="A8703" s="139"/>
    </row>
    <row r="8704" spans="1:1" s="138" customFormat="1" x14ac:dyDescent="0.25">
      <c r="A8704" s="139"/>
    </row>
    <row r="8705" spans="1:1" s="138" customFormat="1" x14ac:dyDescent="0.25">
      <c r="A8705" s="139"/>
    </row>
    <row r="8706" spans="1:1" s="138" customFormat="1" x14ac:dyDescent="0.25">
      <c r="A8706" s="139"/>
    </row>
    <row r="8707" spans="1:1" s="138" customFormat="1" x14ac:dyDescent="0.25">
      <c r="A8707" s="139"/>
    </row>
    <row r="8708" spans="1:1" s="138" customFormat="1" x14ac:dyDescent="0.25">
      <c r="A8708" s="139"/>
    </row>
    <row r="8709" spans="1:1" s="138" customFormat="1" x14ac:dyDescent="0.25">
      <c r="A8709" s="139"/>
    </row>
    <row r="8710" spans="1:1" s="138" customFormat="1" x14ac:dyDescent="0.25">
      <c r="A8710" s="139"/>
    </row>
    <row r="8711" spans="1:1" s="138" customFormat="1" x14ac:dyDescent="0.25">
      <c r="A8711" s="139"/>
    </row>
    <row r="8712" spans="1:1" s="138" customFormat="1" x14ac:dyDescent="0.25">
      <c r="A8712" s="139"/>
    </row>
    <row r="8713" spans="1:1" s="138" customFormat="1" x14ac:dyDescent="0.25">
      <c r="A8713" s="139"/>
    </row>
    <row r="8714" spans="1:1" s="138" customFormat="1" x14ac:dyDescent="0.25">
      <c r="A8714" s="139"/>
    </row>
    <row r="8715" spans="1:1" s="138" customFormat="1" x14ac:dyDescent="0.25">
      <c r="A8715" s="139"/>
    </row>
    <row r="8716" spans="1:1" s="138" customFormat="1" x14ac:dyDescent="0.25">
      <c r="A8716" s="139"/>
    </row>
    <row r="8717" spans="1:1" s="138" customFormat="1" x14ac:dyDescent="0.25">
      <c r="A8717" s="139"/>
    </row>
    <row r="8718" spans="1:1" s="138" customFormat="1" x14ac:dyDescent="0.25">
      <c r="A8718" s="139"/>
    </row>
    <row r="8719" spans="1:1" s="138" customFormat="1" x14ac:dyDescent="0.25">
      <c r="A8719" s="139"/>
    </row>
    <row r="8720" spans="1:1" s="138" customFormat="1" x14ac:dyDescent="0.25">
      <c r="A8720" s="139"/>
    </row>
    <row r="8721" spans="1:1" s="138" customFormat="1" x14ac:dyDescent="0.25">
      <c r="A8721" s="139"/>
    </row>
    <row r="8722" spans="1:1" s="138" customFormat="1" x14ac:dyDescent="0.25">
      <c r="A8722" s="139"/>
    </row>
    <row r="8723" spans="1:1" s="138" customFormat="1" x14ac:dyDescent="0.25">
      <c r="A8723" s="139"/>
    </row>
    <row r="8724" spans="1:1" s="138" customFormat="1" x14ac:dyDescent="0.25">
      <c r="A8724" s="139"/>
    </row>
    <row r="8725" spans="1:1" s="138" customFormat="1" x14ac:dyDescent="0.25">
      <c r="A8725" s="139"/>
    </row>
    <row r="8726" spans="1:1" s="138" customFormat="1" x14ac:dyDescent="0.25">
      <c r="A8726" s="139"/>
    </row>
    <row r="8727" spans="1:1" s="138" customFormat="1" x14ac:dyDescent="0.25">
      <c r="A8727" s="139"/>
    </row>
    <row r="8728" spans="1:1" s="138" customFormat="1" x14ac:dyDescent="0.25">
      <c r="A8728" s="139"/>
    </row>
    <row r="8729" spans="1:1" s="138" customFormat="1" x14ac:dyDescent="0.25">
      <c r="A8729" s="139"/>
    </row>
    <row r="8730" spans="1:1" s="138" customFormat="1" x14ac:dyDescent="0.25">
      <c r="A8730" s="139"/>
    </row>
    <row r="8731" spans="1:1" s="138" customFormat="1" x14ac:dyDescent="0.25">
      <c r="A8731" s="139"/>
    </row>
    <row r="8732" spans="1:1" s="138" customFormat="1" x14ac:dyDescent="0.25">
      <c r="A8732" s="139"/>
    </row>
    <row r="8733" spans="1:1" s="138" customFormat="1" x14ac:dyDescent="0.25">
      <c r="A8733" s="139"/>
    </row>
    <row r="8734" spans="1:1" s="138" customFormat="1" x14ac:dyDescent="0.25">
      <c r="A8734" s="139"/>
    </row>
    <row r="8735" spans="1:1" s="138" customFormat="1" x14ac:dyDescent="0.25">
      <c r="A8735" s="139"/>
    </row>
    <row r="8736" spans="1:1" s="138" customFormat="1" x14ac:dyDescent="0.25">
      <c r="A8736" s="139"/>
    </row>
    <row r="8737" spans="1:1" s="138" customFormat="1" x14ac:dyDescent="0.25">
      <c r="A8737" s="139"/>
    </row>
    <row r="8738" spans="1:1" s="138" customFormat="1" x14ac:dyDescent="0.25">
      <c r="A8738" s="139"/>
    </row>
    <row r="8739" spans="1:1" s="138" customFormat="1" x14ac:dyDescent="0.25">
      <c r="A8739" s="139"/>
    </row>
    <row r="8740" spans="1:1" s="138" customFormat="1" x14ac:dyDescent="0.25">
      <c r="A8740" s="139"/>
    </row>
    <row r="8741" spans="1:1" s="138" customFormat="1" x14ac:dyDescent="0.25">
      <c r="A8741" s="139"/>
    </row>
    <row r="8742" spans="1:1" s="138" customFormat="1" x14ac:dyDescent="0.25">
      <c r="A8742" s="139"/>
    </row>
    <row r="8743" spans="1:1" s="138" customFormat="1" x14ac:dyDescent="0.25">
      <c r="A8743" s="139"/>
    </row>
    <row r="8744" spans="1:1" s="138" customFormat="1" x14ac:dyDescent="0.25">
      <c r="A8744" s="139"/>
    </row>
    <row r="8745" spans="1:1" s="138" customFormat="1" x14ac:dyDescent="0.25">
      <c r="A8745" s="139"/>
    </row>
    <row r="8746" spans="1:1" s="138" customFormat="1" x14ac:dyDescent="0.25">
      <c r="A8746" s="139"/>
    </row>
    <row r="8747" spans="1:1" s="138" customFormat="1" x14ac:dyDescent="0.25">
      <c r="A8747" s="139"/>
    </row>
    <row r="8748" spans="1:1" s="138" customFormat="1" x14ac:dyDescent="0.25">
      <c r="A8748" s="139"/>
    </row>
    <row r="8749" spans="1:1" s="138" customFormat="1" x14ac:dyDescent="0.25">
      <c r="A8749" s="139"/>
    </row>
    <row r="8750" spans="1:1" s="138" customFormat="1" x14ac:dyDescent="0.25">
      <c r="A8750" s="139"/>
    </row>
    <row r="8751" spans="1:1" s="138" customFormat="1" x14ac:dyDescent="0.25">
      <c r="A8751" s="139"/>
    </row>
    <row r="8752" spans="1:1" s="138" customFormat="1" x14ac:dyDescent="0.25">
      <c r="A8752" s="139"/>
    </row>
    <row r="8753" spans="1:1" s="138" customFormat="1" x14ac:dyDescent="0.25">
      <c r="A8753" s="139"/>
    </row>
    <row r="8754" spans="1:1" s="138" customFormat="1" x14ac:dyDescent="0.25">
      <c r="A8754" s="139"/>
    </row>
    <row r="8755" spans="1:1" s="138" customFormat="1" x14ac:dyDescent="0.25">
      <c r="A8755" s="139"/>
    </row>
    <row r="8756" spans="1:1" s="138" customFormat="1" x14ac:dyDescent="0.25">
      <c r="A8756" s="139"/>
    </row>
    <row r="8757" spans="1:1" s="138" customFormat="1" x14ac:dyDescent="0.25">
      <c r="A8757" s="139"/>
    </row>
    <row r="8758" spans="1:1" s="138" customFormat="1" x14ac:dyDescent="0.25">
      <c r="A8758" s="139"/>
    </row>
    <row r="8759" spans="1:1" s="138" customFormat="1" x14ac:dyDescent="0.25">
      <c r="A8759" s="139"/>
    </row>
    <row r="8760" spans="1:1" s="138" customFormat="1" x14ac:dyDescent="0.25">
      <c r="A8760" s="139"/>
    </row>
    <row r="8761" spans="1:1" s="138" customFormat="1" x14ac:dyDescent="0.25">
      <c r="A8761" s="139"/>
    </row>
    <row r="8762" spans="1:1" s="138" customFormat="1" x14ac:dyDescent="0.25">
      <c r="A8762" s="139"/>
    </row>
    <row r="8763" spans="1:1" s="138" customFormat="1" x14ac:dyDescent="0.25">
      <c r="A8763" s="139"/>
    </row>
    <row r="8764" spans="1:1" s="138" customFormat="1" x14ac:dyDescent="0.25">
      <c r="A8764" s="139"/>
    </row>
    <row r="8765" spans="1:1" s="138" customFormat="1" x14ac:dyDescent="0.25">
      <c r="A8765" s="139"/>
    </row>
    <row r="8766" spans="1:1" s="138" customFormat="1" x14ac:dyDescent="0.25">
      <c r="A8766" s="139"/>
    </row>
    <row r="8767" spans="1:1" s="138" customFormat="1" x14ac:dyDescent="0.25">
      <c r="A8767" s="139"/>
    </row>
    <row r="8768" spans="1:1" s="138" customFormat="1" x14ac:dyDescent="0.25">
      <c r="A8768" s="139"/>
    </row>
    <row r="8769" spans="1:1" s="138" customFormat="1" x14ac:dyDescent="0.25">
      <c r="A8769" s="139"/>
    </row>
    <row r="8770" spans="1:1" s="138" customFormat="1" x14ac:dyDescent="0.25">
      <c r="A8770" s="139"/>
    </row>
    <row r="8771" spans="1:1" s="138" customFormat="1" x14ac:dyDescent="0.25">
      <c r="A8771" s="139"/>
    </row>
    <row r="8772" spans="1:1" s="138" customFormat="1" x14ac:dyDescent="0.25">
      <c r="A8772" s="139"/>
    </row>
    <row r="8773" spans="1:1" s="138" customFormat="1" x14ac:dyDescent="0.25">
      <c r="A8773" s="139"/>
    </row>
    <row r="8774" spans="1:1" s="138" customFormat="1" x14ac:dyDescent="0.25">
      <c r="A8774" s="139"/>
    </row>
    <row r="8775" spans="1:1" s="138" customFormat="1" x14ac:dyDescent="0.25">
      <c r="A8775" s="139"/>
    </row>
    <row r="8776" spans="1:1" s="138" customFormat="1" x14ac:dyDescent="0.25">
      <c r="A8776" s="139"/>
    </row>
    <row r="8777" spans="1:1" s="138" customFormat="1" x14ac:dyDescent="0.25">
      <c r="A8777" s="139"/>
    </row>
    <row r="8778" spans="1:1" s="138" customFormat="1" x14ac:dyDescent="0.25">
      <c r="A8778" s="139"/>
    </row>
    <row r="8779" spans="1:1" s="138" customFormat="1" x14ac:dyDescent="0.25">
      <c r="A8779" s="139"/>
    </row>
    <row r="8780" spans="1:1" s="138" customFormat="1" x14ac:dyDescent="0.25">
      <c r="A8780" s="139"/>
    </row>
    <row r="8781" spans="1:1" s="138" customFormat="1" x14ac:dyDescent="0.25">
      <c r="A8781" s="139"/>
    </row>
    <row r="8782" spans="1:1" s="138" customFormat="1" x14ac:dyDescent="0.25">
      <c r="A8782" s="139"/>
    </row>
    <row r="8783" spans="1:1" s="138" customFormat="1" x14ac:dyDescent="0.25">
      <c r="A8783" s="139"/>
    </row>
    <row r="8784" spans="1:1" s="138" customFormat="1" x14ac:dyDescent="0.25">
      <c r="A8784" s="139"/>
    </row>
    <row r="8785" spans="1:1" s="138" customFormat="1" x14ac:dyDescent="0.25">
      <c r="A8785" s="139"/>
    </row>
    <row r="8786" spans="1:1" s="138" customFormat="1" x14ac:dyDescent="0.25">
      <c r="A8786" s="139"/>
    </row>
    <row r="8787" spans="1:1" s="138" customFormat="1" x14ac:dyDescent="0.25">
      <c r="A8787" s="139"/>
    </row>
    <row r="8788" spans="1:1" s="138" customFormat="1" x14ac:dyDescent="0.25">
      <c r="A8788" s="139"/>
    </row>
    <row r="8789" spans="1:1" s="138" customFormat="1" x14ac:dyDescent="0.25">
      <c r="A8789" s="139"/>
    </row>
    <row r="8790" spans="1:1" s="138" customFormat="1" x14ac:dyDescent="0.25">
      <c r="A8790" s="139"/>
    </row>
    <row r="8791" spans="1:1" s="138" customFormat="1" x14ac:dyDescent="0.25">
      <c r="A8791" s="139"/>
    </row>
    <row r="8792" spans="1:1" s="138" customFormat="1" x14ac:dyDescent="0.25">
      <c r="A8792" s="139"/>
    </row>
    <row r="8793" spans="1:1" s="138" customFormat="1" x14ac:dyDescent="0.25">
      <c r="A8793" s="139"/>
    </row>
    <row r="8794" spans="1:1" s="138" customFormat="1" x14ac:dyDescent="0.25">
      <c r="A8794" s="139"/>
    </row>
    <row r="8795" spans="1:1" s="138" customFormat="1" x14ac:dyDescent="0.25">
      <c r="A8795" s="139"/>
    </row>
    <row r="8796" spans="1:1" s="138" customFormat="1" x14ac:dyDescent="0.25">
      <c r="A8796" s="139"/>
    </row>
    <row r="8797" spans="1:1" s="138" customFormat="1" x14ac:dyDescent="0.25">
      <c r="A8797" s="139"/>
    </row>
    <row r="8798" spans="1:1" s="138" customFormat="1" x14ac:dyDescent="0.25">
      <c r="A8798" s="139"/>
    </row>
    <row r="8799" spans="1:1" s="138" customFormat="1" x14ac:dyDescent="0.25">
      <c r="A8799" s="139"/>
    </row>
    <row r="8800" spans="1:1" s="138" customFormat="1" x14ac:dyDescent="0.25">
      <c r="A8800" s="139"/>
    </row>
    <row r="8801" spans="1:1" s="138" customFormat="1" x14ac:dyDescent="0.25">
      <c r="A8801" s="139"/>
    </row>
    <row r="8802" spans="1:1" s="138" customFormat="1" x14ac:dyDescent="0.25">
      <c r="A8802" s="139"/>
    </row>
    <row r="8803" spans="1:1" s="138" customFormat="1" x14ac:dyDescent="0.25">
      <c r="A8803" s="139"/>
    </row>
    <row r="8804" spans="1:1" s="138" customFormat="1" x14ac:dyDescent="0.25">
      <c r="A8804" s="139"/>
    </row>
    <row r="8805" spans="1:1" s="138" customFormat="1" x14ac:dyDescent="0.25">
      <c r="A8805" s="139"/>
    </row>
    <row r="8806" spans="1:1" s="138" customFormat="1" x14ac:dyDescent="0.25">
      <c r="A8806" s="139"/>
    </row>
    <row r="8807" spans="1:1" s="138" customFormat="1" x14ac:dyDescent="0.25">
      <c r="A8807" s="139"/>
    </row>
    <row r="8808" spans="1:1" s="138" customFormat="1" x14ac:dyDescent="0.25">
      <c r="A8808" s="139"/>
    </row>
    <row r="8809" spans="1:1" s="138" customFormat="1" x14ac:dyDescent="0.25">
      <c r="A8809" s="139"/>
    </row>
    <row r="8810" spans="1:1" s="138" customFormat="1" x14ac:dyDescent="0.25">
      <c r="A8810" s="139"/>
    </row>
    <row r="8811" spans="1:1" s="138" customFormat="1" x14ac:dyDescent="0.25">
      <c r="A8811" s="139"/>
    </row>
    <row r="8812" spans="1:1" s="138" customFormat="1" x14ac:dyDescent="0.25">
      <c r="A8812" s="139"/>
    </row>
    <row r="8813" spans="1:1" s="138" customFormat="1" x14ac:dyDescent="0.25">
      <c r="A8813" s="139"/>
    </row>
    <row r="8814" spans="1:1" s="138" customFormat="1" x14ac:dyDescent="0.25">
      <c r="A8814" s="139"/>
    </row>
    <row r="8815" spans="1:1" s="138" customFormat="1" x14ac:dyDescent="0.25">
      <c r="A8815" s="139"/>
    </row>
    <row r="8816" spans="1:1" s="138" customFormat="1" x14ac:dyDescent="0.25">
      <c r="A8816" s="139"/>
    </row>
    <row r="8817" spans="1:1" s="138" customFormat="1" x14ac:dyDescent="0.25">
      <c r="A8817" s="139"/>
    </row>
    <row r="8818" spans="1:1" s="138" customFormat="1" x14ac:dyDescent="0.25">
      <c r="A8818" s="139"/>
    </row>
    <row r="8819" spans="1:1" s="138" customFormat="1" x14ac:dyDescent="0.25">
      <c r="A8819" s="139"/>
    </row>
    <row r="8820" spans="1:1" s="138" customFormat="1" x14ac:dyDescent="0.25">
      <c r="A8820" s="139"/>
    </row>
    <row r="8821" spans="1:1" s="138" customFormat="1" x14ac:dyDescent="0.25">
      <c r="A8821" s="139"/>
    </row>
    <row r="8822" spans="1:1" s="138" customFormat="1" x14ac:dyDescent="0.25">
      <c r="A8822" s="139"/>
    </row>
    <row r="8823" spans="1:1" s="138" customFormat="1" x14ac:dyDescent="0.25">
      <c r="A8823" s="139"/>
    </row>
    <row r="8824" spans="1:1" s="138" customFormat="1" x14ac:dyDescent="0.25">
      <c r="A8824" s="139"/>
    </row>
    <row r="8825" spans="1:1" s="138" customFormat="1" x14ac:dyDescent="0.25">
      <c r="A8825" s="139"/>
    </row>
    <row r="8826" spans="1:1" s="138" customFormat="1" x14ac:dyDescent="0.25">
      <c r="A8826" s="139"/>
    </row>
    <row r="8827" spans="1:1" s="138" customFormat="1" x14ac:dyDescent="0.25">
      <c r="A8827" s="139"/>
    </row>
    <row r="8828" spans="1:1" s="138" customFormat="1" x14ac:dyDescent="0.25">
      <c r="A8828" s="139"/>
    </row>
    <row r="8829" spans="1:1" s="138" customFormat="1" x14ac:dyDescent="0.25">
      <c r="A8829" s="139"/>
    </row>
    <row r="8830" spans="1:1" s="138" customFormat="1" x14ac:dyDescent="0.25">
      <c r="A8830" s="139"/>
    </row>
    <row r="8831" spans="1:1" s="138" customFormat="1" x14ac:dyDescent="0.25">
      <c r="A8831" s="139"/>
    </row>
    <row r="8832" spans="1:1" s="138" customFormat="1" x14ac:dyDescent="0.25">
      <c r="A8832" s="139"/>
    </row>
    <row r="8833" spans="1:1" s="138" customFormat="1" x14ac:dyDescent="0.25">
      <c r="A8833" s="139"/>
    </row>
    <row r="8834" spans="1:1" s="138" customFormat="1" x14ac:dyDescent="0.25">
      <c r="A8834" s="139"/>
    </row>
    <row r="8835" spans="1:1" s="138" customFormat="1" x14ac:dyDescent="0.25">
      <c r="A8835" s="139"/>
    </row>
    <row r="8836" spans="1:1" s="138" customFormat="1" x14ac:dyDescent="0.25">
      <c r="A8836" s="139"/>
    </row>
    <row r="8837" spans="1:1" s="138" customFormat="1" x14ac:dyDescent="0.25">
      <c r="A8837" s="139"/>
    </row>
    <row r="8838" spans="1:1" s="138" customFormat="1" x14ac:dyDescent="0.25">
      <c r="A8838" s="139"/>
    </row>
    <row r="8839" spans="1:1" s="138" customFormat="1" x14ac:dyDescent="0.25">
      <c r="A8839" s="139"/>
    </row>
    <row r="8840" spans="1:1" s="138" customFormat="1" x14ac:dyDescent="0.25">
      <c r="A8840" s="139"/>
    </row>
    <row r="8841" spans="1:1" s="138" customFormat="1" x14ac:dyDescent="0.25">
      <c r="A8841" s="139"/>
    </row>
    <row r="8842" spans="1:1" s="138" customFormat="1" x14ac:dyDescent="0.25">
      <c r="A8842" s="139"/>
    </row>
    <row r="8843" spans="1:1" s="138" customFormat="1" x14ac:dyDescent="0.25">
      <c r="A8843" s="139"/>
    </row>
    <row r="8844" spans="1:1" s="138" customFormat="1" x14ac:dyDescent="0.25">
      <c r="A8844" s="139"/>
    </row>
    <row r="8845" spans="1:1" s="138" customFormat="1" x14ac:dyDescent="0.25">
      <c r="A8845" s="139"/>
    </row>
    <row r="8846" spans="1:1" s="138" customFormat="1" x14ac:dyDescent="0.25">
      <c r="A8846" s="139"/>
    </row>
    <row r="8847" spans="1:1" s="138" customFormat="1" x14ac:dyDescent="0.25">
      <c r="A8847" s="139"/>
    </row>
    <row r="8848" spans="1:1" s="138" customFormat="1" x14ac:dyDescent="0.25">
      <c r="A8848" s="139"/>
    </row>
    <row r="8849" spans="1:1" s="138" customFormat="1" x14ac:dyDescent="0.25">
      <c r="A8849" s="139"/>
    </row>
    <row r="8850" spans="1:1" s="138" customFormat="1" x14ac:dyDescent="0.25">
      <c r="A8850" s="139"/>
    </row>
    <row r="8851" spans="1:1" s="138" customFormat="1" x14ac:dyDescent="0.25">
      <c r="A8851" s="139"/>
    </row>
    <row r="8852" spans="1:1" s="138" customFormat="1" x14ac:dyDescent="0.25">
      <c r="A8852" s="139"/>
    </row>
    <row r="8853" spans="1:1" s="138" customFormat="1" x14ac:dyDescent="0.25">
      <c r="A8853" s="139"/>
    </row>
    <row r="8854" spans="1:1" s="138" customFormat="1" x14ac:dyDescent="0.25">
      <c r="A8854" s="139"/>
    </row>
    <row r="8855" spans="1:1" s="138" customFormat="1" x14ac:dyDescent="0.25">
      <c r="A8855" s="139"/>
    </row>
    <row r="8856" spans="1:1" s="138" customFormat="1" x14ac:dyDescent="0.25">
      <c r="A8856" s="139"/>
    </row>
    <row r="8857" spans="1:1" s="138" customFormat="1" x14ac:dyDescent="0.25">
      <c r="A8857" s="139"/>
    </row>
    <row r="8858" spans="1:1" s="138" customFormat="1" x14ac:dyDescent="0.25">
      <c r="A8858" s="139"/>
    </row>
    <row r="8859" spans="1:1" s="138" customFormat="1" x14ac:dyDescent="0.25">
      <c r="A8859" s="139"/>
    </row>
    <row r="8860" spans="1:1" s="138" customFormat="1" x14ac:dyDescent="0.25">
      <c r="A8860" s="139"/>
    </row>
    <row r="8861" spans="1:1" s="138" customFormat="1" x14ac:dyDescent="0.25">
      <c r="A8861" s="139"/>
    </row>
    <row r="8862" spans="1:1" s="138" customFormat="1" x14ac:dyDescent="0.25">
      <c r="A8862" s="139"/>
    </row>
    <row r="8863" spans="1:1" s="138" customFormat="1" x14ac:dyDescent="0.25">
      <c r="A8863" s="139"/>
    </row>
    <row r="8864" spans="1:1" s="138" customFormat="1" x14ac:dyDescent="0.25">
      <c r="A8864" s="139"/>
    </row>
    <row r="8865" spans="1:1" s="138" customFormat="1" x14ac:dyDescent="0.25">
      <c r="A8865" s="139"/>
    </row>
    <row r="8866" spans="1:1" s="138" customFormat="1" x14ac:dyDescent="0.25">
      <c r="A8866" s="139"/>
    </row>
    <row r="8867" spans="1:1" s="138" customFormat="1" x14ac:dyDescent="0.25">
      <c r="A8867" s="139"/>
    </row>
    <row r="8868" spans="1:1" s="138" customFormat="1" x14ac:dyDescent="0.25">
      <c r="A8868" s="139"/>
    </row>
    <row r="8869" spans="1:1" s="138" customFormat="1" x14ac:dyDescent="0.25">
      <c r="A8869" s="139"/>
    </row>
    <row r="8870" spans="1:1" s="138" customFormat="1" x14ac:dyDescent="0.25">
      <c r="A8870" s="139"/>
    </row>
    <row r="8871" spans="1:1" s="138" customFormat="1" x14ac:dyDescent="0.25">
      <c r="A8871" s="139"/>
    </row>
    <row r="8872" spans="1:1" s="138" customFormat="1" x14ac:dyDescent="0.25">
      <c r="A8872" s="139"/>
    </row>
    <row r="8873" spans="1:1" s="138" customFormat="1" x14ac:dyDescent="0.25">
      <c r="A8873" s="139"/>
    </row>
    <row r="8874" spans="1:1" s="138" customFormat="1" x14ac:dyDescent="0.25">
      <c r="A8874" s="139"/>
    </row>
    <row r="8875" spans="1:1" s="138" customFormat="1" x14ac:dyDescent="0.25">
      <c r="A8875" s="139"/>
    </row>
    <row r="8876" spans="1:1" s="138" customFormat="1" x14ac:dyDescent="0.25">
      <c r="A8876" s="139"/>
    </row>
    <row r="8877" spans="1:1" s="138" customFormat="1" x14ac:dyDescent="0.25">
      <c r="A8877" s="139"/>
    </row>
    <row r="8878" spans="1:1" s="138" customFormat="1" x14ac:dyDescent="0.25">
      <c r="A8878" s="139"/>
    </row>
    <row r="8879" spans="1:1" s="138" customFormat="1" x14ac:dyDescent="0.25">
      <c r="A8879" s="139"/>
    </row>
    <row r="8880" spans="1:1" s="138" customFormat="1" x14ac:dyDescent="0.25">
      <c r="A8880" s="139"/>
    </row>
    <row r="8881" spans="1:1" s="138" customFormat="1" x14ac:dyDescent="0.25">
      <c r="A8881" s="139"/>
    </row>
    <row r="8882" spans="1:1" s="138" customFormat="1" x14ac:dyDescent="0.25">
      <c r="A8882" s="139"/>
    </row>
    <row r="8883" spans="1:1" s="138" customFormat="1" x14ac:dyDescent="0.25">
      <c r="A8883" s="139"/>
    </row>
    <row r="8884" spans="1:1" s="138" customFormat="1" x14ac:dyDescent="0.25">
      <c r="A8884" s="139"/>
    </row>
    <row r="8885" spans="1:1" s="138" customFormat="1" x14ac:dyDescent="0.25">
      <c r="A8885" s="139"/>
    </row>
    <row r="8886" spans="1:1" s="138" customFormat="1" x14ac:dyDescent="0.25">
      <c r="A8886" s="139"/>
    </row>
    <row r="8887" spans="1:1" s="138" customFormat="1" x14ac:dyDescent="0.25">
      <c r="A8887" s="139"/>
    </row>
    <row r="8888" spans="1:1" s="138" customFormat="1" x14ac:dyDescent="0.25">
      <c r="A8888" s="139"/>
    </row>
    <row r="8889" spans="1:1" s="138" customFormat="1" x14ac:dyDescent="0.25">
      <c r="A8889" s="139"/>
    </row>
    <row r="8890" spans="1:1" s="138" customFormat="1" x14ac:dyDescent="0.25">
      <c r="A8890" s="139"/>
    </row>
    <row r="8891" spans="1:1" s="138" customFormat="1" x14ac:dyDescent="0.25">
      <c r="A8891" s="139"/>
    </row>
    <row r="8892" spans="1:1" s="138" customFormat="1" x14ac:dyDescent="0.25">
      <c r="A8892" s="139"/>
    </row>
    <row r="8893" spans="1:1" s="138" customFormat="1" x14ac:dyDescent="0.25">
      <c r="A8893" s="139"/>
    </row>
    <row r="8894" spans="1:1" s="138" customFormat="1" x14ac:dyDescent="0.25">
      <c r="A8894" s="139"/>
    </row>
    <row r="8895" spans="1:1" s="138" customFormat="1" x14ac:dyDescent="0.25">
      <c r="A8895" s="139"/>
    </row>
    <row r="8896" spans="1:1" s="138" customFormat="1" x14ac:dyDescent="0.25">
      <c r="A8896" s="139"/>
    </row>
    <row r="8897" spans="1:1" s="138" customFormat="1" x14ac:dyDescent="0.25">
      <c r="A8897" s="139"/>
    </row>
    <row r="8898" spans="1:1" s="138" customFormat="1" x14ac:dyDescent="0.25">
      <c r="A8898" s="139"/>
    </row>
    <row r="8899" spans="1:1" s="138" customFormat="1" x14ac:dyDescent="0.25">
      <c r="A8899" s="139"/>
    </row>
    <row r="8900" spans="1:1" s="138" customFormat="1" x14ac:dyDescent="0.25">
      <c r="A8900" s="139"/>
    </row>
    <row r="8901" spans="1:1" s="138" customFormat="1" x14ac:dyDescent="0.25">
      <c r="A8901" s="139"/>
    </row>
    <row r="8902" spans="1:1" s="138" customFormat="1" x14ac:dyDescent="0.25">
      <c r="A8902" s="139"/>
    </row>
    <row r="8903" spans="1:1" s="138" customFormat="1" x14ac:dyDescent="0.25">
      <c r="A8903" s="139"/>
    </row>
    <row r="8904" spans="1:1" s="138" customFormat="1" x14ac:dyDescent="0.25">
      <c r="A8904" s="139"/>
    </row>
    <row r="8905" spans="1:1" s="138" customFormat="1" x14ac:dyDescent="0.25">
      <c r="A8905" s="139"/>
    </row>
    <row r="8906" spans="1:1" s="138" customFormat="1" x14ac:dyDescent="0.25">
      <c r="A8906" s="139"/>
    </row>
    <row r="8907" spans="1:1" s="138" customFormat="1" x14ac:dyDescent="0.25">
      <c r="A8907" s="139"/>
    </row>
    <row r="8908" spans="1:1" s="138" customFormat="1" x14ac:dyDescent="0.25">
      <c r="A8908" s="139"/>
    </row>
    <row r="8909" spans="1:1" s="138" customFormat="1" x14ac:dyDescent="0.25">
      <c r="A8909" s="139"/>
    </row>
    <row r="8910" spans="1:1" s="138" customFormat="1" x14ac:dyDescent="0.25">
      <c r="A8910" s="139"/>
    </row>
    <row r="8911" spans="1:1" s="138" customFormat="1" x14ac:dyDescent="0.25">
      <c r="A8911" s="139"/>
    </row>
    <row r="8912" spans="1:1" s="138" customFormat="1" x14ac:dyDescent="0.25">
      <c r="A8912" s="139"/>
    </row>
    <row r="8913" spans="1:1" s="138" customFormat="1" x14ac:dyDescent="0.25">
      <c r="A8913" s="139"/>
    </row>
    <row r="8914" spans="1:1" s="138" customFormat="1" x14ac:dyDescent="0.25">
      <c r="A8914" s="139"/>
    </row>
    <row r="8915" spans="1:1" s="138" customFormat="1" x14ac:dyDescent="0.25">
      <c r="A8915" s="139"/>
    </row>
    <row r="8916" spans="1:1" s="138" customFormat="1" x14ac:dyDescent="0.25">
      <c r="A8916" s="139"/>
    </row>
    <row r="8917" spans="1:1" s="138" customFormat="1" x14ac:dyDescent="0.25">
      <c r="A8917" s="139"/>
    </row>
    <row r="8918" spans="1:1" s="138" customFormat="1" x14ac:dyDescent="0.25">
      <c r="A8918" s="139"/>
    </row>
    <row r="8919" spans="1:1" s="138" customFormat="1" x14ac:dyDescent="0.25">
      <c r="A8919" s="139"/>
    </row>
    <row r="8920" spans="1:1" s="138" customFormat="1" x14ac:dyDescent="0.25">
      <c r="A8920" s="139"/>
    </row>
    <row r="8921" spans="1:1" s="138" customFormat="1" x14ac:dyDescent="0.25">
      <c r="A8921" s="139"/>
    </row>
    <row r="8922" spans="1:1" s="138" customFormat="1" x14ac:dyDescent="0.25">
      <c r="A8922" s="139"/>
    </row>
    <row r="8923" spans="1:1" s="138" customFormat="1" x14ac:dyDescent="0.25">
      <c r="A8923" s="139"/>
    </row>
    <row r="8924" spans="1:1" s="138" customFormat="1" x14ac:dyDescent="0.25">
      <c r="A8924" s="139"/>
    </row>
    <row r="8925" spans="1:1" s="138" customFormat="1" x14ac:dyDescent="0.25">
      <c r="A8925" s="139"/>
    </row>
    <row r="8926" spans="1:1" s="138" customFormat="1" x14ac:dyDescent="0.25">
      <c r="A8926" s="139"/>
    </row>
    <row r="8927" spans="1:1" s="138" customFormat="1" x14ac:dyDescent="0.25">
      <c r="A8927" s="139"/>
    </row>
    <row r="8928" spans="1:1" s="138" customFormat="1" x14ac:dyDescent="0.25">
      <c r="A8928" s="139"/>
    </row>
    <row r="8929" spans="1:1" s="138" customFormat="1" x14ac:dyDescent="0.25">
      <c r="A8929" s="139"/>
    </row>
    <row r="8930" spans="1:1" s="138" customFormat="1" x14ac:dyDescent="0.25">
      <c r="A8930" s="139"/>
    </row>
    <row r="8931" spans="1:1" s="138" customFormat="1" x14ac:dyDescent="0.25">
      <c r="A8931" s="139"/>
    </row>
    <row r="8932" spans="1:1" s="138" customFormat="1" x14ac:dyDescent="0.25">
      <c r="A8932" s="139"/>
    </row>
    <row r="8933" spans="1:1" s="138" customFormat="1" x14ac:dyDescent="0.25">
      <c r="A8933" s="139"/>
    </row>
    <row r="8934" spans="1:1" s="138" customFormat="1" x14ac:dyDescent="0.25">
      <c r="A8934" s="139"/>
    </row>
    <row r="8935" spans="1:1" s="138" customFormat="1" x14ac:dyDescent="0.25">
      <c r="A8935" s="139"/>
    </row>
    <row r="8936" spans="1:1" s="138" customFormat="1" x14ac:dyDescent="0.25">
      <c r="A8936" s="139"/>
    </row>
    <row r="8937" spans="1:1" s="138" customFormat="1" x14ac:dyDescent="0.25">
      <c r="A8937" s="139"/>
    </row>
    <row r="8938" spans="1:1" s="138" customFormat="1" x14ac:dyDescent="0.25">
      <c r="A8938" s="139"/>
    </row>
    <row r="8939" spans="1:1" s="138" customFormat="1" x14ac:dyDescent="0.25">
      <c r="A8939" s="139"/>
    </row>
    <row r="8940" spans="1:1" s="138" customFormat="1" x14ac:dyDescent="0.25">
      <c r="A8940" s="139"/>
    </row>
    <row r="8941" spans="1:1" s="138" customFormat="1" x14ac:dyDescent="0.25">
      <c r="A8941" s="139"/>
    </row>
    <row r="8942" spans="1:1" s="138" customFormat="1" x14ac:dyDescent="0.25">
      <c r="A8942" s="139"/>
    </row>
    <row r="8943" spans="1:1" s="138" customFormat="1" x14ac:dyDescent="0.25">
      <c r="A8943" s="139"/>
    </row>
    <row r="8944" spans="1:1" s="138" customFormat="1" x14ac:dyDescent="0.25">
      <c r="A8944" s="139"/>
    </row>
    <row r="8945" spans="1:1" s="138" customFormat="1" x14ac:dyDescent="0.25">
      <c r="A8945" s="139"/>
    </row>
    <row r="8946" spans="1:1" s="138" customFormat="1" x14ac:dyDescent="0.25">
      <c r="A8946" s="139"/>
    </row>
    <row r="8947" spans="1:1" s="138" customFormat="1" x14ac:dyDescent="0.25">
      <c r="A8947" s="139"/>
    </row>
    <row r="8948" spans="1:1" s="138" customFormat="1" x14ac:dyDescent="0.25">
      <c r="A8948" s="139"/>
    </row>
    <row r="8949" spans="1:1" s="138" customFormat="1" x14ac:dyDescent="0.25">
      <c r="A8949" s="139"/>
    </row>
    <row r="8950" spans="1:1" s="138" customFormat="1" x14ac:dyDescent="0.25">
      <c r="A8950" s="139"/>
    </row>
    <row r="8951" spans="1:1" s="138" customFormat="1" x14ac:dyDescent="0.25">
      <c r="A8951" s="139"/>
    </row>
    <row r="8952" spans="1:1" s="138" customFormat="1" x14ac:dyDescent="0.25">
      <c r="A8952" s="139"/>
    </row>
    <row r="8953" spans="1:1" s="138" customFormat="1" x14ac:dyDescent="0.25">
      <c r="A8953" s="139"/>
    </row>
    <row r="8954" spans="1:1" s="138" customFormat="1" x14ac:dyDescent="0.25">
      <c r="A8954" s="139"/>
    </row>
    <row r="8955" spans="1:1" s="138" customFormat="1" x14ac:dyDescent="0.25">
      <c r="A8955" s="139"/>
    </row>
    <row r="8956" spans="1:1" s="138" customFormat="1" x14ac:dyDescent="0.25">
      <c r="A8956" s="139"/>
    </row>
    <row r="8957" spans="1:1" s="138" customFormat="1" x14ac:dyDescent="0.25">
      <c r="A8957" s="139"/>
    </row>
    <row r="8958" spans="1:1" s="138" customFormat="1" x14ac:dyDescent="0.25">
      <c r="A8958" s="139"/>
    </row>
    <row r="8959" spans="1:1" s="138" customFormat="1" x14ac:dyDescent="0.25">
      <c r="A8959" s="139"/>
    </row>
    <row r="8960" spans="1:1" s="138" customFormat="1" x14ac:dyDescent="0.25">
      <c r="A8960" s="139"/>
    </row>
    <row r="8961" spans="1:1" s="138" customFormat="1" x14ac:dyDescent="0.25">
      <c r="A8961" s="139"/>
    </row>
    <row r="8962" spans="1:1" s="138" customFormat="1" x14ac:dyDescent="0.25">
      <c r="A8962" s="139"/>
    </row>
    <row r="8963" spans="1:1" s="138" customFormat="1" x14ac:dyDescent="0.25">
      <c r="A8963" s="139"/>
    </row>
    <row r="8964" spans="1:1" s="138" customFormat="1" x14ac:dyDescent="0.25">
      <c r="A8964" s="139"/>
    </row>
    <row r="8965" spans="1:1" s="138" customFormat="1" x14ac:dyDescent="0.25">
      <c r="A8965" s="139"/>
    </row>
    <row r="8966" spans="1:1" s="138" customFormat="1" x14ac:dyDescent="0.25">
      <c r="A8966" s="139"/>
    </row>
    <row r="8967" spans="1:1" s="138" customFormat="1" x14ac:dyDescent="0.25">
      <c r="A8967" s="139"/>
    </row>
    <row r="8968" spans="1:1" s="138" customFormat="1" x14ac:dyDescent="0.25">
      <c r="A8968" s="139"/>
    </row>
    <row r="8969" spans="1:1" s="138" customFormat="1" x14ac:dyDescent="0.25">
      <c r="A8969" s="139"/>
    </row>
    <row r="8970" spans="1:1" s="138" customFormat="1" x14ac:dyDescent="0.25">
      <c r="A8970" s="139"/>
    </row>
    <row r="8971" spans="1:1" s="138" customFormat="1" x14ac:dyDescent="0.25">
      <c r="A8971" s="139"/>
    </row>
    <row r="8972" spans="1:1" s="138" customFormat="1" x14ac:dyDescent="0.25">
      <c r="A8972" s="139"/>
    </row>
    <row r="8973" spans="1:1" s="138" customFormat="1" x14ac:dyDescent="0.25">
      <c r="A8973" s="139"/>
    </row>
    <row r="8974" spans="1:1" s="138" customFormat="1" x14ac:dyDescent="0.25">
      <c r="A8974" s="139"/>
    </row>
    <row r="8975" spans="1:1" s="138" customFormat="1" x14ac:dyDescent="0.25">
      <c r="A8975" s="139"/>
    </row>
    <row r="8976" spans="1:1" s="138" customFormat="1" x14ac:dyDescent="0.25">
      <c r="A8976" s="139"/>
    </row>
    <row r="8977" spans="1:1" s="138" customFormat="1" x14ac:dyDescent="0.25">
      <c r="A8977" s="139"/>
    </row>
    <row r="8978" spans="1:1" s="138" customFormat="1" x14ac:dyDescent="0.25">
      <c r="A8978" s="139"/>
    </row>
    <row r="8979" spans="1:1" s="138" customFormat="1" x14ac:dyDescent="0.25">
      <c r="A8979" s="139"/>
    </row>
    <row r="8980" spans="1:1" s="138" customFormat="1" x14ac:dyDescent="0.25">
      <c r="A8980" s="139"/>
    </row>
    <row r="8981" spans="1:1" s="138" customFormat="1" x14ac:dyDescent="0.25">
      <c r="A8981" s="139"/>
    </row>
    <row r="8982" spans="1:1" s="138" customFormat="1" x14ac:dyDescent="0.25">
      <c r="A8982" s="139"/>
    </row>
    <row r="8983" spans="1:1" s="138" customFormat="1" x14ac:dyDescent="0.25">
      <c r="A8983" s="139"/>
    </row>
    <row r="8984" spans="1:1" s="138" customFormat="1" x14ac:dyDescent="0.25">
      <c r="A8984" s="139"/>
    </row>
    <row r="8985" spans="1:1" s="138" customFormat="1" x14ac:dyDescent="0.25">
      <c r="A8985" s="139"/>
    </row>
    <row r="8986" spans="1:1" s="138" customFormat="1" x14ac:dyDescent="0.25">
      <c r="A8986" s="139"/>
    </row>
    <row r="8987" spans="1:1" s="138" customFormat="1" x14ac:dyDescent="0.25">
      <c r="A8987" s="139"/>
    </row>
    <row r="8988" spans="1:1" s="138" customFormat="1" x14ac:dyDescent="0.25">
      <c r="A8988" s="139"/>
    </row>
    <row r="8989" spans="1:1" s="138" customFormat="1" x14ac:dyDescent="0.25">
      <c r="A8989" s="139"/>
    </row>
    <row r="8990" spans="1:1" s="138" customFormat="1" x14ac:dyDescent="0.25">
      <c r="A8990" s="139"/>
    </row>
    <row r="8991" spans="1:1" s="138" customFormat="1" x14ac:dyDescent="0.25">
      <c r="A8991" s="139"/>
    </row>
    <row r="8992" spans="1:1" s="138" customFormat="1" x14ac:dyDescent="0.25">
      <c r="A8992" s="139"/>
    </row>
    <row r="8993" spans="1:1" s="138" customFormat="1" x14ac:dyDescent="0.25">
      <c r="A8993" s="139"/>
    </row>
    <row r="8994" spans="1:1" s="138" customFormat="1" x14ac:dyDescent="0.25">
      <c r="A8994" s="139"/>
    </row>
    <row r="8995" spans="1:1" s="138" customFormat="1" x14ac:dyDescent="0.25">
      <c r="A8995" s="139"/>
    </row>
    <row r="8996" spans="1:1" s="138" customFormat="1" x14ac:dyDescent="0.25">
      <c r="A8996" s="139"/>
    </row>
    <row r="8997" spans="1:1" s="138" customFormat="1" x14ac:dyDescent="0.25">
      <c r="A8997" s="139"/>
    </row>
    <row r="8998" spans="1:1" s="138" customFormat="1" x14ac:dyDescent="0.25">
      <c r="A8998" s="139"/>
    </row>
    <row r="8999" spans="1:1" s="138" customFormat="1" x14ac:dyDescent="0.25">
      <c r="A8999" s="139"/>
    </row>
    <row r="9000" spans="1:1" s="138" customFormat="1" x14ac:dyDescent="0.25">
      <c r="A9000" s="139"/>
    </row>
    <row r="9001" spans="1:1" s="138" customFormat="1" x14ac:dyDescent="0.25">
      <c r="A9001" s="139"/>
    </row>
    <row r="9002" spans="1:1" s="138" customFormat="1" x14ac:dyDescent="0.25">
      <c r="A9002" s="139"/>
    </row>
    <row r="9003" spans="1:1" s="138" customFormat="1" x14ac:dyDescent="0.25">
      <c r="A9003" s="139"/>
    </row>
    <row r="9004" spans="1:1" s="138" customFormat="1" x14ac:dyDescent="0.25">
      <c r="A9004" s="139"/>
    </row>
    <row r="9005" spans="1:1" s="138" customFormat="1" x14ac:dyDescent="0.25">
      <c r="A9005" s="139"/>
    </row>
    <row r="9006" spans="1:1" s="138" customFormat="1" x14ac:dyDescent="0.25">
      <c r="A9006" s="139"/>
    </row>
    <row r="9007" spans="1:1" s="138" customFormat="1" x14ac:dyDescent="0.25">
      <c r="A9007" s="139"/>
    </row>
    <row r="9008" spans="1:1" s="138" customFormat="1" x14ac:dyDescent="0.25">
      <c r="A9008" s="139"/>
    </row>
    <row r="9009" spans="1:1" s="138" customFormat="1" x14ac:dyDescent="0.25">
      <c r="A9009" s="139"/>
    </row>
    <row r="9010" spans="1:1" s="138" customFormat="1" x14ac:dyDescent="0.25">
      <c r="A9010" s="139"/>
    </row>
    <row r="9011" spans="1:1" s="138" customFormat="1" x14ac:dyDescent="0.25">
      <c r="A9011" s="139"/>
    </row>
    <row r="9012" spans="1:1" s="138" customFormat="1" x14ac:dyDescent="0.25">
      <c r="A9012" s="139"/>
    </row>
    <row r="9013" spans="1:1" s="138" customFormat="1" x14ac:dyDescent="0.25">
      <c r="A9013" s="139"/>
    </row>
    <row r="9014" spans="1:1" s="138" customFormat="1" x14ac:dyDescent="0.25">
      <c r="A9014" s="139"/>
    </row>
    <row r="9015" spans="1:1" s="138" customFormat="1" x14ac:dyDescent="0.25">
      <c r="A9015" s="139"/>
    </row>
    <row r="9016" spans="1:1" s="138" customFormat="1" x14ac:dyDescent="0.25">
      <c r="A9016" s="139"/>
    </row>
    <row r="9017" spans="1:1" s="138" customFormat="1" x14ac:dyDescent="0.25">
      <c r="A9017" s="139"/>
    </row>
    <row r="9018" spans="1:1" s="138" customFormat="1" x14ac:dyDescent="0.25">
      <c r="A9018" s="139"/>
    </row>
    <row r="9019" spans="1:1" s="138" customFormat="1" x14ac:dyDescent="0.25">
      <c r="A9019" s="139"/>
    </row>
    <row r="9020" spans="1:1" s="138" customFormat="1" x14ac:dyDescent="0.25">
      <c r="A9020" s="139"/>
    </row>
    <row r="9021" spans="1:1" s="138" customFormat="1" x14ac:dyDescent="0.25">
      <c r="A9021" s="139"/>
    </row>
    <row r="9022" spans="1:1" s="138" customFormat="1" x14ac:dyDescent="0.25">
      <c r="A9022" s="139"/>
    </row>
    <row r="9023" spans="1:1" s="138" customFormat="1" x14ac:dyDescent="0.25">
      <c r="A9023" s="139"/>
    </row>
    <row r="9024" spans="1:1" s="138" customFormat="1" x14ac:dyDescent="0.25">
      <c r="A9024" s="139"/>
    </row>
    <row r="9025" spans="1:1" s="138" customFormat="1" x14ac:dyDescent="0.25">
      <c r="A9025" s="139"/>
    </row>
    <row r="9026" spans="1:1" s="138" customFormat="1" x14ac:dyDescent="0.25">
      <c r="A9026" s="139"/>
    </row>
    <row r="9027" spans="1:1" s="138" customFormat="1" x14ac:dyDescent="0.25">
      <c r="A9027" s="139"/>
    </row>
    <row r="9028" spans="1:1" s="138" customFormat="1" x14ac:dyDescent="0.25">
      <c r="A9028" s="139"/>
    </row>
    <row r="9029" spans="1:1" s="138" customFormat="1" x14ac:dyDescent="0.25">
      <c r="A9029" s="139"/>
    </row>
    <row r="9030" spans="1:1" s="138" customFormat="1" x14ac:dyDescent="0.25">
      <c r="A9030" s="139"/>
    </row>
    <row r="9031" spans="1:1" s="138" customFormat="1" x14ac:dyDescent="0.25">
      <c r="A9031" s="139"/>
    </row>
    <row r="9032" spans="1:1" s="138" customFormat="1" x14ac:dyDescent="0.25">
      <c r="A9032" s="139"/>
    </row>
    <row r="9033" spans="1:1" s="138" customFormat="1" x14ac:dyDescent="0.25">
      <c r="A9033" s="139"/>
    </row>
    <row r="9034" spans="1:1" s="138" customFormat="1" x14ac:dyDescent="0.25">
      <c r="A9034" s="139"/>
    </row>
    <row r="9035" spans="1:1" s="138" customFormat="1" x14ac:dyDescent="0.25">
      <c r="A9035" s="139"/>
    </row>
    <row r="9036" spans="1:1" s="138" customFormat="1" x14ac:dyDescent="0.25">
      <c r="A9036" s="139"/>
    </row>
    <row r="9037" spans="1:1" s="138" customFormat="1" x14ac:dyDescent="0.25">
      <c r="A9037" s="139"/>
    </row>
    <row r="9038" spans="1:1" s="138" customFormat="1" x14ac:dyDescent="0.25">
      <c r="A9038" s="139"/>
    </row>
    <row r="9039" spans="1:1" s="138" customFormat="1" x14ac:dyDescent="0.25">
      <c r="A9039" s="139"/>
    </row>
    <row r="9040" spans="1:1" s="138" customFormat="1" x14ac:dyDescent="0.25">
      <c r="A9040" s="139"/>
    </row>
    <row r="9041" spans="1:1" s="138" customFormat="1" x14ac:dyDescent="0.25">
      <c r="A9041" s="139"/>
    </row>
    <row r="9042" spans="1:1" s="138" customFormat="1" x14ac:dyDescent="0.25">
      <c r="A9042" s="139"/>
    </row>
    <row r="9043" spans="1:1" s="138" customFormat="1" x14ac:dyDescent="0.25">
      <c r="A9043" s="139"/>
    </row>
    <row r="9044" spans="1:1" s="138" customFormat="1" x14ac:dyDescent="0.25">
      <c r="A9044" s="139"/>
    </row>
    <row r="9045" spans="1:1" s="138" customFormat="1" x14ac:dyDescent="0.25">
      <c r="A9045" s="139"/>
    </row>
    <row r="9046" spans="1:1" s="138" customFormat="1" x14ac:dyDescent="0.25">
      <c r="A9046" s="139"/>
    </row>
    <row r="9047" spans="1:1" s="138" customFormat="1" x14ac:dyDescent="0.25">
      <c r="A9047" s="139"/>
    </row>
    <row r="9048" spans="1:1" s="138" customFormat="1" x14ac:dyDescent="0.25">
      <c r="A9048" s="139"/>
    </row>
    <row r="9049" spans="1:1" s="138" customFormat="1" x14ac:dyDescent="0.25">
      <c r="A9049" s="139"/>
    </row>
    <row r="9050" spans="1:1" s="138" customFormat="1" x14ac:dyDescent="0.25">
      <c r="A9050" s="139"/>
    </row>
    <row r="9051" spans="1:1" s="138" customFormat="1" x14ac:dyDescent="0.25">
      <c r="A9051" s="139"/>
    </row>
    <row r="9052" spans="1:1" s="138" customFormat="1" x14ac:dyDescent="0.25">
      <c r="A9052" s="139"/>
    </row>
    <row r="9053" spans="1:1" s="138" customFormat="1" x14ac:dyDescent="0.25">
      <c r="A9053" s="139"/>
    </row>
    <row r="9054" spans="1:1" s="138" customFormat="1" x14ac:dyDescent="0.25">
      <c r="A9054" s="139"/>
    </row>
    <row r="9055" spans="1:1" s="138" customFormat="1" x14ac:dyDescent="0.25">
      <c r="A9055" s="139"/>
    </row>
    <row r="9056" spans="1:1" s="138" customFormat="1" x14ac:dyDescent="0.25">
      <c r="A9056" s="139"/>
    </row>
    <row r="9057" spans="1:1" s="138" customFormat="1" x14ac:dyDescent="0.25">
      <c r="A9057" s="139"/>
    </row>
    <row r="9058" spans="1:1" s="138" customFormat="1" x14ac:dyDescent="0.25">
      <c r="A9058" s="139"/>
    </row>
    <row r="9059" spans="1:1" s="138" customFormat="1" x14ac:dyDescent="0.25">
      <c r="A9059" s="139"/>
    </row>
    <row r="9060" spans="1:1" s="138" customFormat="1" x14ac:dyDescent="0.25">
      <c r="A9060" s="139"/>
    </row>
    <row r="9061" spans="1:1" s="138" customFormat="1" x14ac:dyDescent="0.25">
      <c r="A9061" s="139"/>
    </row>
    <row r="9062" spans="1:1" s="138" customFormat="1" x14ac:dyDescent="0.25">
      <c r="A9062" s="139"/>
    </row>
    <row r="9063" spans="1:1" s="138" customFormat="1" x14ac:dyDescent="0.25">
      <c r="A9063" s="139"/>
    </row>
    <row r="9064" spans="1:1" s="138" customFormat="1" x14ac:dyDescent="0.25">
      <c r="A9064" s="139"/>
    </row>
    <row r="9065" spans="1:1" s="138" customFormat="1" x14ac:dyDescent="0.25">
      <c r="A9065" s="139"/>
    </row>
    <row r="9066" spans="1:1" s="138" customFormat="1" x14ac:dyDescent="0.25">
      <c r="A9066" s="139"/>
    </row>
    <row r="9067" spans="1:1" s="138" customFormat="1" x14ac:dyDescent="0.25">
      <c r="A9067" s="139"/>
    </row>
    <row r="9068" spans="1:1" s="138" customFormat="1" x14ac:dyDescent="0.25">
      <c r="A9068" s="139"/>
    </row>
    <row r="9069" spans="1:1" s="138" customFormat="1" x14ac:dyDescent="0.25">
      <c r="A9069" s="139"/>
    </row>
    <row r="9070" spans="1:1" s="138" customFormat="1" x14ac:dyDescent="0.25">
      <c r="A9070" s="139"/>
    </row>
    <row r="9071" spans="1:1" s="138" customFormat="1" x14ac:dyDescent="0.25">
      <c r="A9071" s="139"/>
    </row>
    <row r="9072" spans="1:1" s="138" customFormat="1" x14ac:dyDescent="0.25">
      <c r="A9072" s="139"/>
    </row>
    <row r="9073" spans="1:1" s="138" customFormat="1" x14ac:dyDescent="0.25">
      <c r="A9073" s="139"/>
    </row>
    <row r="9074" spans="1:1" s="138" customFormat="1" x14ac:dyDescent="0.25">
      <c r="A9074" s="139"/>
    </row>
    <row r="9075" spans="1:1" s="138" customFormat="1" x14ac:dyDescent="0.25">
      <c r="A9075" s="139"/>
    </row>
    <row r="9076" spans="1:1" s="138" customFormat="1" x14ac:dyDescent="0.25">
      <c r="A9076" s="139"/>
    </row>
    <row r="9077" spans="1:1" s="138" customFormat="1" x14ac:dyDescent="0.25">
      <c r="A9077" s="139"/>
    </row>
    <row r="9078" spans="1:1" s="138" customFormat="1" x14ac:dyDescent="0.25">
      <c r="A9078" s="139"/>
    </row>
    <row r="9079" spans="1:1" s="138" customFormat="1" x14ac:dyDescent="0.25">
      <c r="A9079" s="139"/>
    </row>
    <row r="9080" spans="1:1" s="138" customFormat="1" x14ac:dyDescent="0.25">
      <c r="A9080" s="139"/>
    </row>
    <row r="9081" spans="1:1" s="138" customFormat="1" x14ac:dyDescent="0.25">
      <c r="A9081" s="139"/>
    </row>
    <row r="9082" spans="1:1" s="138" customFormat="1" x14ac:dyDescent="0.25">
      <c r="A9082" s="139"/>
    </row>
    <row r="9083" spans="1:1" s="138" customFormat="1" x14ac:dyDescent="0.25">
      <c r="A9083" s="139"/>
    </row>
    <row r="9084" spans="1:1" s="138" customFormat="1" x14ac:dyDescent="0.25">
      <c r="A9084" s="139"/>
    </row>
    <row r="9085" spans="1:1" s="138" customFormat="1" x14ac:dyDescent="0.25">
      <c r="A9085" s="139"/>
    </row>
    <row r="9086" spans="1:1" s="138" customFormat="1" x14ac:dyDescent="0.25">
      <c r="A9086" s="139"/>
    </row>
    <row r="9087" spans="1:1" s="138" customFormat="1" x14ac:dyDescent="0.25">
      <c r="A9087" s="139"/>
    </row>
    <row r="9088" spans="1:1" s="138" customFormat="1" x14ac:dyDescent="0.25">
      <c r="A9088" s="139"/>
    </row>
    <row r="9089" spans="1:1" s="138" customFormat="1" x14ac:dyDescent="0.25">
      <c r="A9089" s="139"/>
    </row>
    <row r="9090" spans="1:1" s="138" customFormat="1" x14ac:dyDescent="0.25">
      <c r="A9090" s="139"/>
    </row>
    <row r="9091" spans="1:1" s="138" customFormat="1" x14ac:dyDescent="0.25">
      <c r="A9091" s="139"/>
    </row>
    <row r="9092" spans="1:1" s="138" customFormat="1" x14ac:dyDescent="0.25">
      <c r="A9092" s="139"/>
    </row>
    <row r="9093" spans="1:1" s="138" customFormat="1" x14ac:dyDescent="0.25">
      <c r="A9093" s="139"/>
    </row>
    <row r="9094" spans="1:1" s="138" customFormat="1" x14ac:dyDescent="0.25">
      <c r="A9094" s="139"/>
    </row>
    <row r="9095" spans="1:1" s="138" customFormat="1" x14ac:dyDescent="0.25">
      <c r="A9095" s="139"/>
    </row>
    <row r="9096" spans="1:1" s="138" customFormat="1" x14ac:dyDescent="0.25">
      <c r="A9096" s="139"/>
    </row>
    <row r="9097" spans="1:1" s="138" customFormat="1" x14ac:dyDescent="0.25">
      <c r="A9097" s="139"/>
    </row>
    <row r="9098" spans="1:1" s="138" customFormat="1" x14ac:dyDescent="0.25">
      <c r="A9098" s="139"/>
    </row>
    <row r="9099" spans="1:1" s="138" customFormat="1" x14ac:dyDescent="0.25">
      <c r="A9099" s="139"/>
    </row>
    <row r="9100" spans="1:1" s="138" customFormat="1" x14ac:dyDescent="0.25">
      <c r="A9100" s="139"/>
    </row>
    <row r="9101" spans="1:1" s="138" customFormat="1" x14ac:dyDescent="0.25">
      <c r="A9101" s="139"/>
    </row>
    <row r="9102" spans="1:1" s="138" customFormat="1" x14ac:dyDescent="0.25">
      <c r="A9102" s="139"/>
    </row>
    <row r="9103" spans="1:1" s="138" customFormat="1" x14ac:dyDescent="0.25">
      <c r="A9103" s="139"/>
    </row>
    <row r="9104" spans="1:1" s="138" customFormat="1" x14ac:dyDescent="0.25">
      <c r="A9104" s="139"/>
    </row>
    <row r="9105" spans="1:1" s="138" customFormat="1" x14ac:dyDescent="0.25">
      <c r="A9105" s="139"/>
    </row>
    <row r="9106" spans="1:1" s="138" customFormat="1" x14ac:dyDescent="0.25">
      <c r="A9106" s="139"/>
    </row>
    <row r="9107" spans="1:1" s="138" customFormat="1" x14ac:dyDescent="0.25">
      <c r="A9107" s="139"/>
    </row>
    <row r="9108" spans="1:1" s="138" customFormat="1" x14ac:dyDescent="0.25">
      <c r="A9108" s="139"/>
    </row>
    <row r="9109" spans="1:1" s="138" customFormat="1" x14ac:dyDescent="0.25">
      <c r="A9109" s="139"/>
    </row>
    <row r="9110" spans="1:1" s="138" customFormat="1" x14ac:dyDescent="0.25">
      <c r="A9110" s="139"/>
    </row>
    <row r="9111" spans="1:1" s="138" customFormat="1" x14ac:dyDescent="0.25">
      <c r="A9111" s="139"/>
    </row>
    <row r="9112" spans="1:1" s="138" customFormat="1" x14ac:dyDescent="0.25">
      <c r="A9112" s="139"/>
    </row>
    <row r="9113" spans="1:1" s="138" customFormat="1" x14ac:dyDescent="0.25">
      <c r="A9113" s="139"/>
    </row>
    <row r="9114" spans="1:1" s="138" customFormat="1" x14ac:dyDescent="0.25">
      <c r="A9114" s="139"/>
    </row>
    <row r="9115" spans="1:1" s="138" customFormat="1" x14ac:dyDescent="0.25">
      <c r="A9115" s="139"/>
    </row>
    <row r="9116" spans="1:1" s="138" customFormat="1" x14ac:dyDescent="0.25">
      <c r="A9116" s="139"/>
    </row>
    <row r="9117" spans="1:1" s="138" customFormat="1" x14ac:dyDescent="0.25">
      <c r="A9117" s="139"/>
    </row>
    <row r="9118" spans="1:1" s="138" customFormat="1" x14ac:dyDescent="0.25">
      <c r="A9118" s="139"/>
    </row>
    <row r="9119" spans="1:1" s="138" customFormat="1" x14ac:dyDescent="0.25">
      <c r="A9119" s="139"/>
    </row>
    <row r="9120" spans="1:1" s="138" customFormat="1" x14ac:dyDescent="0.25">
      <c r="A9120" s="139"/>
    </row>
    <row r="9121" spans="1:1" s="138" customFormat="1" x14ac:dyDescent="0.25">
      <c r="A9121" s="139"/>
    </row>
    <row r="9122" spans="1:1" s="138" customFormat="1" x14ac:dyDescent="0.25">
      <c r="A9122" s="139"/>
    </row>
    <row r="9123" spans="1:1" s="138" customFormat="1" x14ac:dyDescent="0.25">
      <c r="A9123" s="139"/>
    </row>
    <row r="9124" spans="1:1" s="138" customFormat="1" x14ac:dyDescent="0.25">
      <c r="A9124" s="139"/>
    </row>
    <row r="9125" spans="1:1" s="138" customFormat="1" x14ac:dyDescent="0.25">
      <c r="A9125" s="139"/>
    </row>
    <row r="9126" spans="1:1" s="138" customFormat="1" x14ac:dyDescent="0.25">
      <c r="A9126" s="139"/>
    </row>
    <row r="9127" spans="1:1" s="138" customFormat="1" x14ac:dyDescent="0.25">
      <c r="A9127" s="139"/>
    </row>
    <row r="9128" spans="1:1" s="138" customFormat="1" x14ac:dyDescent="0.25">
      <c r="A9128" s="139"/>
    </row>
    <row r="9129" spans="1:1" s="138" customFormat="1" x14ac:dyDescent="0.25">
      <c r="A9129" s="139"/>
    </row>
    <row r="9130" spans="1:1" s="138" customFormat="1" x14ac:dyDescent="0.25">
      <c r="A9130" s="139"/>
    </row>
    <row r="9131" spans="1:1" s="138" customFormat="1" x14ac:dyDescent="0.25">
      <c r="A9131" s="139"/>
    </row>
    <row r="9132" spans="1:1" s="138" customFormat="1" x14ac:dyDescent="0.25">
      <c r="A9132" s="139"/>
    </row>
    <row r="9133" spans="1:1" s="138" customFormat="1" x14ac:dyDescent="0.25">
      <c r="A9133" s="139"/>
    </row>
    <row r="9134" spans="1:1" s="138" customFormat="1" x14ac:dyDescent="0.25">
      <c r="A9134" s="139"/>
    </row>
    <row r="9135" spans="1:1" s="138" customFormat="1" x14ac:dyDescent="0.25">
      <c r="A9135" s="139"/>
    </row>
    <row r="9136" spans="1:1" s="138" customFormat="1" x14ac:dyDescent="0.25">
      <c r="A9136" s="139"/>
    </row>
    <row r="9137" spans="1:1" s="138" customFormat="1" x14ac:dyDescent="0.25">
      <c r="A9137" s="139"/>
    </row>
    <row r="9138" spans="1:1" s="138" customFormat="1" x14ac:dyDescent="0.25">
      <c r="A9138" s="139"/>
    </row>
    <row r="9139" spans="1:1" s="138" customFormat="1" x14ac:dyDescent="0.25">
      <c r="A9139" s="139"/>
    </row>
    <row r="9140" spans="1:1" s="138" customFormat="1" x14ac:dyDescent="0.25">
      <c r="A9140" s="139"/>
    </row>
    <row r="9141" spans="1:1" s="138" customFormat="1" x14ac:dyDescent="0.25">
      <c r="A9141" s="139"/>
    </row>
    <row r="9142" spans="1:1" s="138" customFormat="1" x14ac:dyDescent="0.25">
      <c r="A9142" s="139"/>
    </row>
    <row r="9143" spans="1:1" s="138" customFormat="1" x14ac:dyDescent="0.25">
      <c r="A9143" s="139"/>
    </row>
    <row r="9144" spans="1:1" s="138" customFormat="1" x14ac:dyDescent="0.25">
      <c r="A9144" s="139"/>
    </row>
    <row r="9145" spans="1:1" s="138" customFormat="1" x14ac:dyDescent="0.25">
      <c r="A9145" s="139"/>
    </row>
    <row r="9146" spans="1:1" s="138" customFormat="1" x14ac:dyDescent="0.25">
      <c r="A9146" s="139"/>
    </row>
    <row r="9147" spans="1:1" s="138" customFormat="1" x14ac:dyDescent="0.25">
      <c r="A9147" s="139"/>
    </row>
    <row r="9148" spans="1:1" s="138" customFormat="1" x14ac:dyDescent="0.25">
      <c r="A9148" s="139"/>
    </row>
    <row r="9149" spans="1:1" s="138" customFormat="1" x14ac:dyDescent="0.25">
      <c r="A9149" s="139"/>
    </row>
    <row r="9150" spans="1:1" s="138" customFormat="1" x14ac:dyDescent="0.25">
      <c r="A9150" s="139"/>
    </row>
    <row r="9151" spans="1:1" s="138" customFormat="1" x14ac:dyDescent="0.25">
      <c r="A9151" s="139"/>
    </row>
    <row r="9152" spans="1:1" s="138" customFormat="1" x14ac:dyDescent="0.25">
      <c r="A9152" s="139"/>
    </row>
    <row r="9153" spans="1:1" s="138" customFormat="1" x14ac:dyDescent="0.25">
      <c r="A9153" s="139"/>
    </row>
    <row r="9154" spans="1:1" s="138" customFormat="1" x14ac:dyDescent="0.25">
      <c r="A9154" s="139"/>
    </row>
    <row r="9155" spans="1:1" s="138" customFormat="1" x14ac:dyDescent="0.25">
      <c r="A9155" s="139"/>
    </row>
    <row r="9156" spans="1:1" s="138" customFormat="1" x14ac:dyDescent="0.25">
      <c r="A9156" s="139"/>
    </row>
    <row r="9157" spans="1:1" s="138" customFormat="1" x14ac:dyDescent="0.25">
      <c r="A9157" s="139"/>
    </row>
    <row r="9158" spans="1:1" s="138" customFormat="1" x14ac:dyDescent="0.25">
      <c r="A9158" s="139"/>
    </row>
    <row r="9159" spans="1:1" s="138" customFormat="1" x14ac:dyDescent="0.25">
      <c r="A9159" s="139"/>
    </row>
    <row r="9160" spans="1:1" s="138" customFormat="1" x14ac:dyDescent="0.25">
      <c r="A9160" s="139"/>
    </row>
    <row r="9161" spans="1:1" s="138" customFormat="1" x14ac:dyDescent="0.25">
      <c r="A9161" s="139"/>
    </row>
    <row r="9162" spans="1:1" s="138" customFormat="1" x14ac:dyDescent="0.25">
      <c r="A9162" s="139"/>
    </row>
    <row r="9163" spans="1:1" s="138" customFormat="1" x14ac:dyDescent="0.25">
      <c r="A9163" s="139"/>
    </row>
    <row r="9164" spans="1:1" s="138" customFormat="1" x14ac:dyDescent="0.25">
      <c r="A9164" s="139"/>
    </row>
    <row r="9165" spans="1:1" s="138" customFormat="1" x14ac:dyDescent="0.25">
      <c r="A9165" s="139"/>
    </row>
    <row r="9166" spans="1:1" s="138" customFormat="1" x14ac:dyDescent="0.25">
      <c r="A9166" s="139"/>
    </row>
    <row r="9167" spans="1:1" s="138" customFormat="1" x14ac:dyDescent="0.25">
      <c r="A9167" s="139"/>
    </row>
    <row r="9168" spans="1:1" s="138" customFormat="1" x14ac:dyDescent="0.25">
      <c r="A9168" s="139"/>
    </row>
    <row r="9169" spans="1:1" s="138" customFormat="1" x14ac:dyDescent="0.25">
      <c r="A9169" s="139"/>
    </row>
    <row r="9170" spans="1:1" s="138" customFormat="1" x14ac:dyDescent="0.25">
      <c r="A9170" s="139"/>
    </row>
    <row r="9171" spans="1:1" s="138" customFormat="1" x14ac:dyDescent="0.25">
      <c r="A9171" s="139"/>
    </row>
    <row r="9172" spans="1:1" s="138" customFormat="1" x14ac:dyDescent="0.25">
      <c r="A9172" s="139"/>
    </row>
    <row r="9173" spans="1:1" s="138" customFormat="1" x14ac:dyDescent="0.25">
      <c r="A9173" s="139"/>
    </row>
    <row r="9174" spans="1:1" s="138" customFormat="1" x14ac:dyDescent="0.25">
      <c r="A9174" s="139"/>
    </row>
    <row r="9175" spans="1:1" s="138" customFormat="1" x14ac:dyDescent="0.25">
      <c r="A9175" s="139"/>
    </row>
    <row r="9176" spans="1:1" s="138" customFormat="1" x14ac:dyDescent="0.25">
      <c r="A9176" s="139"/>
    </row>
    <row r="9177" spans="1:1" s="138" customFormat="1" x14ac:dyDescent="0.25">
      <c r="A9177" s="139"/>
    </row>
    <row r="9178" spans="1:1" s="138" customFormat="1" x14ac:dyDescent="0.25">
      <c r="A9178" s="139"/>
    </row>
    <row r="9179" spans="1:1" s="138" customFormat="1" x14ac:dyDescent="0.25">
      <c r="A9179" s="139"/>
    </row>
    <row r="9180" spans="1:1" s="138" customFormat="1" x14ac:dyDescent="0.25">
      <c r="A9180" s="139"/>
    </row>
    <row r="9181" spans="1:1" s="138" customFormat="1" x14ac:dyDescent="0.25">
      <c r="A9181" s="139"/>
    </row>
    <row r="9182" spans="1:1" s="138" customFormat="1" x14ac:dyDescent="0.25">
      <c r="A9182" s="139"/>
    </row>
    <row r="9183" spans="1:1" s="138" customFormat="1" x14ac:dyDescent="0.25">
      <c r="A9183" s="139"/>
    </row>
    <row r="9184" spans="1:1" s="138" customFormat="1" x14ac:dyDescent="0.25">
      <c r="A9184" s="139"/>
    </row>
    <row r="9185" spans="1:1" s="138" customFormat="1" x14ac:dyDescent="0.25">
      <c r="A9185" s="139"/>
    </row>
    <row r="9186" spans="1:1" s="138" customFormat="1" x14ac:dyDescent="0.25">
      <c r="A9186" s="139"/>
    </row>
    <row r="9187" spans="1:1" s="138" customFormat="1" x14ac:dyDescent="0.25">
      <c r="A9187" s="139"/>
    </row>
    <row r="9188" spans="1:1" s="138" customFormat="1" x14ac:dyDescent="0.25">
      <c r="A9188" s="139"/>
    </row>
    <row r="9189" spans="1:1" s="138" customFormat="1" x14ac:dyDescent="0.25">
      <c r="A9189" s="139"/>
    </row>
    <row r="9190" spans="1:1" s="138" customFormat="1" x14ac:dyDescent="0.25">
      <c r="A9190" s="139"/>
    </row>
    <row r="9191" spans="1:1" s="138" customFormat="1" x14ac:dyDescent="0.25">
      <c r="A9191" s="139"/>
    </row>
    <row r="9192" spans="1:1" s="138" customFormat="1" x14ac:dyDescent="0.25">
      <c r="A9192" s="139"/>
    </row>
    <row r="9193" spans="1:1" s="138" customFormat="1" x14ac:dyDescent="0.25">
      <c r="A9193" s="139"/>
    </row>
    <row r="9194" spans="1:1" s="138" customFormat="1" x14ac:dyDescent="0.25">
      <c r="A9194" s="139"/>
    </row>
    <row r="9195" spans="1:1" s="138" customFormat="1" x14ac:dyDescent="0.25">
      <c r="A9195" s="139"/>
    </row>
    <row r="9196" spans="1:1" s="138" customFormat="1" x14ac:dyDescent="0.25">
      <c r="A9196" s="139"/>
    </row>
    <row r="9197" spans="1:1" s="138" customFormat="1" x14ac:dyDescent="0.25">
      <c r="A9197" s="139"/>
    </row>
    <row r="9198" spans="1:1" s="138" customFormat="1" x14ac:dyDescent="0.25">
      <c r="A9198" s="139"/>
    </row>
    <row r="9199" spans="1:1" s="138" customFormat="1" x14ac:dyDescent="0.25">
      <c r="A9199" s="139"/>
    </row>
    <row r="9200" spans="1:1" s="138" customFormat="1" x14ac:dyDescent="0.25">
      <c r="A9200" s="139"/>
    </row>
    <row r="9201" spans="1:1" s="138" customFormat="1" x14ac:dyDescent="0.25">
      <c r="A9201" s="139"/>
    </row>
    <row r="9202" spans="1:1" s="138" customFormat="1" x14ac:dyDescent="0.25">
      <c r="A9202" s="139"/>
    </row>
    <row r="9203" spans="1:1" s="138" customFormat="1" x14ac:dyDescent="0.25">
      <c r="A9203" s="139"/>
    </row>
    <row r="9204" spans="1:1" s="138" customFormat="1" x14ac:dyDescent="0.25">
      <c r="A9204" s="139"/>
    </row>
    <row r="9205" spans="1:1" s="138" customFormat="1" x14ac:dyDescent="0.25">
      <c r="A9205" s="139"/>
    </row>
    <row r="9206" spans="1:1" s="138" customFormat="1" x14ac:dyDescent="0.25">
      <c r="A9206" s="139"/>
    </row>
    <row r="9207" spans="1:1" s="138" customFormat="1" x14ac:dyDescent="0.25">
      <c r="A9207" s="139"/>
    </row>
    <row r="9208" spans="1:1" s="138" customFormat="1" x14ac:dyDescent="0.25">
      <c r="A9208" s="139"/>
    </row>
    <row r="9209" spans="1:1" s="138" customFormat="1" x14ac:dyDescent="0.25">
      <c r="A9209" s="139"/>
    </row>
    <row r="9210" spans="1:1" s="138" customFormat="1" x14ac:dyDescent="0.25">
      <c r="A9210" s="139"/>
    </row>
    <row r="9211" spans="1:1" s="138" customFormat="1" x14ac:dyDescent="0.25">
      <c r="A9211" s="139"/>
    </row>
    <row r="9212" spans="1:1" s="138" customFormat="1" x14ac:dyDescent="0.25">
      <c r="A9212" s="139"/>
    </row>
    <row r="9213" spans="1:1" s="138" customFormat="1" x14ac:dyDescent="0.25">
      <c r="A9213" s="139"/>
    </row>
    <row r="9214" spans="1:1" s="138" customFormat="1" x14ac:dyDescent="0.25">
      <c r="A9214" s="139"/>
    </row>
    <row r="9215" spans="1:1" s="138" customFormat="1" x14ac:dyDescent="0.25">
      <c r="A9215" s="139"/>
    </row>
    <row r="9216" spans="1:1" s="138" customFormat="1" x14ac:dyDescent="0.25">
      <c r="A9216" s="139"/>
    </row>
    <row r="9217" spans="1:1" s="138" customFormat="1" x14ac:dyDescent="0.25">
      <c r="A9217" s="139"/>
    </row>
    <row r="9218" spans="1:1" s="138" customFormat="1" x14ac:dyDescent="0.25">
      <c r="A9218" s="139"/>
    </row>
    <row r="9219" spans="1:1" s="138" customFormat="1" x14ac:dyDescent="0.25">
      <c r="A9219" s="139"/>
    </row>
    <row r="9220" spans="1:1" s="138" customFormat="1" x14ac:dyDescent="0.25">
      <c r="A9220" s="139"/>
    </row>
    <row r="9221" spans="1:1" s="138" customFormat="1" x14ac:dyDescent="0.25">
      <c r="A9221" s="139"/>
    </row>
    <row r="9222" spans="1:1" s="138" customFormat="1" x14ac:dyDescent="0.25">
      <c r="A9222" s="139"/>
    </row>
    <row r="9223" spans="1:1" s="138" customFormat="1" x14ac:dyDescent="0.25">
      <c r="A9223" s="139"/>
    </row>
    <row r="9224" spans="1:1" s="138" customFormat="1" x14ac:dyDescent="0.25">
      <c r="A9224" s="139"/>
    </row>
    <row r="9225" spans="1:1" s="138" customFormat="1" x14ac:dyDescent="0.25">
      <c r="A9225" s="139"/>
    </row>
    <row r="9226" spans="1:1" s="138" customFormat="1" x14ac:dyDescent="0.25">
      <c r="A9226" s="139"/>
    </row>
    <row r="9227" spans="1:1" s="138" customFormat="1" x14ac:dyDescent="0.25">
      <c r="A9227" s="139"/>
    </row>
    <row r="9228" spans="1:1" s="138" customFormat="1" x14ac:dyDescent="0.25">
      <c r="A9228" s="139"/>
    </row>
    <row r="9229" spans="1:1" s="138" customFormat="1" x14ac:dyDescent="0.25">
      <c r="A9229" s="139"/>
    </row>
    <row r="9230" spans="1:1" s="138" customFormat="1" x14ac:dyDescent="0.25">
      <c r="A9230" s="139"/>
    </row>
    <row r="9231" spans="1:1" s="138" customFormat="1" x14ac:dyDescent="0.25">
      <c r="A9231" s="139"/>
    </row>
    <row r="9232" spans="1:1" s="138" customFormat="1" x14ac:dyDescent="0.25">
      <c r="A9232" s="139"/>
    </row>
    <row r="9233" spans="1:1" s="138" customFormat="1" x14ac:dyDescent="0.25">
      <c r="A9233" s="139"/>
    </row>
    <row r="9234" spans="1:1" s="138" customFormat="1" x14ac:dyDescent="0.25">
      <c r="A9234" s="139"/>
    </row>
    <row r="9235" spans="1:1" s="138" customFormat="1" x14ac:dyDescent="0.25">
      <c r="A9235" s="139"/>
    </row>
    <row r="9236" spans="1:1" s="138" customFormat="1" x14ac:dyDescent="0.25">
      <c r="A9236" s="139"/>
    </row>
    <row r="9237" spans="1:1" s="138" customFormat="1" x14ac:dyDescent="0.25">
      <c r="A9237" s="139"/>
    </row>
    <row r="9238" spans="1:1" s="138" customFormat="1" x14ac:dyDescent="0.25">
      <c r="A9238" s="139"/>
    </row>
    <row r="9239" spans="1:1" s="138" customFormat="1" x14ac:dyDescent="0.25">
      <c r="A9239" s="139"/>
    </row>
    <row r="9240" spans="1:1" s="138" customFormat="1" x14ac:dyDescent="0.25">
      <c r="A9240" s="139"/>
    </row>
    <row r="9241" spans="1:1" s="138" customFormat="1" x14ac:dyDescent="0.25">
      <c r="A9241" s="139"/>
    </row>
    <row r="9242" spans="1:1" s="138" customFormat="1" x14ac:dyDescent="0.25">
      <c r="A9242" s="139"/>
    </row>
    <row r="9243" spans="1:1" s="138" customFormat="1" x14ac:dyDescent="0.25">
      <c r="A9243" s="139"/>
    </row>
    <row r="9244" spans="1:1" s="138" customFormat="1" x14ac:dyDescent="0.25">
      <c r="A9244" s="139"/>
    </row>
    <row r="9245" spans="1:1" s="138" customFormat="1" x14ac:dyDescent="0.25">
      <c r="A9245" s="139"/>
    </row>
    <row r="9246" spans="1:1" s="138" customFormat="1" x14ac:dyDescent="0.25">
      <c r="A9246" s="139"/>
    </row>
    <row r="9247" spans="1:1" s="138" customFormat="1" x14ac:dyDescent="0.25">
      <c r="A9247" s="139"/>
    </row>
    <row r="9248" spans="1:1" s="138" customFormat="1" x14ac:dyDescent="0.25">
      <c r="A9248" s="139"/>
    </row>
    <row r="9249" spans="1:1" s="138" customFormat="1" x14ac:dyDescent="0.25">
      <c r="A9249" s="139"/>
    </row>
    <row r="9250" spans="1:1" s="138" customFormat="1" x14ac:dyDescent="0.25">
      <c r="A9250" s="139"/>
    </row>
    <row r="9251" spans="1:1" s="138" customFormat="1" x14ac:dyDescent="0.25">
      <c r="A9251" s="139"/>
    </row>
    <row r="9252" spans="1:1" s="138" customFormat="1" x14ac:dyDescent="0.25">
      <c r="A9252" s="139"/>
    </row>
    <row r="9253" spans="1:1" s="138" customFormat="1" x14ac:dyDescent="0.25">
      <c r="A9253" s="139"/>
    </row>
    <row r="9254" spans="1:1" s="138" customFormat="1" x14ac:dyDescent="0.25">
      <c r="A9254" s="139"/>
    </row>
    <row r="9255" spans="1:1" s="138" customFormat="1" x14ac:dyDescent="0.25">
      <c r="A9255" s="139"/>
    </row>
    <row r="9256" spans="1:1" s="138" customFormat="1" x14ac:dyDescent="0.25">
      <c r="A9256" s="139"/>
    </row>
    <row r="9257" spans="1:1" s="138" customFormat="1" x14ac:dyDescent="0.25">
      <c r="A9257" s="139"/>
    </row>
    <row r="9258" spans="1:1" s="138" customFormat="1" x14ac:dyDescent="0.25">
      <c r="A9258" s="139"/>
    </row>
    <row r="9259" spans="1:1" s="138" customFormat="1" x14ac:dyDescent="0.25">
      <c r="A9259" s="139"/>
    </row>
    <row r="9260" spans="1:1" s="138" customFormat="1" x14ac:dyDescent="0.25">
      <c r="A9260" s="139"/>
    </row>
    <row r="9261" spans="1:1" s="138" customFormat="1" x14ac:dyDescent="0.25">
      <c r="A9261" s="139"/>
    </row>
    <row r="9262" spans="1:1" s="138" customFormat="1" x14ac:dyDescent="0.25">
      <c r="A9262" s="139"/>
    </row>
    <row r="9263" spans="1:1" s="138" customFormat="1" x14ac:dyDescent="0.25">
      <c r="A9263" s="139"/>
    </row>
    <row r="9264" spans="1:1" s="138" customFormat="1" x14ac:dyDescent="0.25">
      <c r="A9264" s="139"/>
    </row>
    <row r="9265" spans="1:1" s="138" customFormat="1" x14ac:dyDescent="0.25">
      <c r="A9265" s="139"/>
    </row>
    <row r="9266" spans="1:1" s="138" customFormat="1" x14ac:dyDescent="0.25">
      <c r="A9266" s="139"/>
    </row>
    <row r="9267" spans="1:1" s="138" customFormat="1" x14ac:dyDescent="0.25">
      <c r="A9267" s="139"/>
    </row>
    <row r="9268" spans="1:1" s="138" customFormat="1" x14ac:dyDescent="0.25">
      <c r="A9268" s="139"/>
    </row>
    <row r="9269" spans="1:1" s="138" customFormat="1" x14ac:dyDescent="0.25">
      <c r="A9269" s="139"/>
    </row>
    <row r="9270" spans="1:1" s="138" customFormat="1" x14ac:dyDescent="0.25">
      <c r="A9270" s="139"/>
    </row>
    <row r="9271" spans="1:1" s="138" customFormat="1" x14ac:dyDescent="0.25">
      <c r="A9271" s="139"/>
    </row>
    <row r="9272" spans="1:1" s="138" customFormat="1" x14ac:dyDescent="0.25">
      <c r="A9272" s="139"/>
    </row>
    <row r="9273" spans="1:1" s="138" customFormat="1" x14ac:dyDescent="0.25">
      <c r="A9273" s="139"/>
    </row>
    <row r="9274" spans="1:1" s="138" customFormat="1" x14ac:dyDescent="0.25">
      <c r="A9274" s="139"/>
    </row>
    <row r="9275" spans="1:1" s="138" customFormat="1" x14ac:dyDescent="0.25">
      <c r="A9275" s="139"/>
    </row>
    <row r="9276" spans="1:1" s="138" customFormat="1" x14ac:dyDescent="0.25">
      <c r="A9276" s="139"/>
    </row>
    <row r="9277" spans="1:1" s="138" customFormat="1" x14ac:dyDescent="0.25">
      <c r="A9277" s="139"/>
    </row>
    <row r="9278" spans="1:1" s="138" customFormat="1" x14ac:dyDescent="0.25">
      <c r="A9278" s="139"/>
    </row>
    <row r="9279" spans="1:1" s="138" customFormat="1" x14ac:dyDescent="0.25">
      <c r="A9279" s="139"/>
    </row>
    <row r="9280" spans="1:1" s="138" customFormat="1" x14ac:dyDescent="0.25">
      <c r="A9280" s="139"/>
    </row>
    <row r="9281" spans="1:1" s="138" customFormat="1" x14ac:dyDescent="0.25">
      <c r="A9281" s="139"/>
    </row>
    <row r="9282" spans="1:1" s="138" customFormat="1" x14ac:dyDescent="0.25">
      <c r="A9282" s="139"/>
    </row>
    <row r="9283" spans="1:1" s="138" customFormat="1" x14ac:dyDescent="0.25">
      <c r="A9283" s="139"/>
    </row>
    <row r="9284" spans="1:1" s="138" customFormat="1" x14ac:dyDescent="0.25">
      <c r="A9284" s="139"/>
    </row>
    <row r="9285" spans="1:1" s="138" customFormat="1" x14ac:dyDescent="0.25">
      <c r="A9285" s="139"/>
    </row>
    <row r="9286" spans="1:1" s="138" customFormat="1" x14ac:dyDescent="0.25">
      <c r="A9286" s="139"/>
    </row>
    <row r="9287" spans="1:1" s="138" customFormat="1" x14ac:dyDescent="0.25">
      <c r="A9287" s="139"/>
    </row>
    <row r="9288" spans="1:1" s="138" customFormat="1" x14ac:dyDescent="0.25">
      <c r="A9288" s="139"/>
    </row>
    <row r="9289" spans="1:1" s="138" customFormat="1" x14ac:dyDescent="0.25">
      <c r="A9289" s="139"/>
    </row>
    <row r="9290" spans="1:1" s="138" customFormat="1" x14ac:dyDescent="0.25">
      <c r="A9290" s="139"/>
    </row>
    <row r="9291" spans="1:1" s="138" customFormat="1" x14ac:dyDescent="0.25">
      <c r="A9291" s="139"/>
    </row>
    <row r="9292" spans="1:1" s="138" customFormat="1" x14ac:dyDescent="0.25">
      <c r="A9292" s="139"/>
    </row>
    <row r="9293" spans="1:1" s="138" customFormat="1" x14ac:dyDescent="0.25">
      <c r="A9293" s="139"/>
    </row>
    <row r="9294" spans="1:1" s="138" customFormat="1" x14ac:dyDescent="0.25">
      <c r="A9294" s="139"/>
    </row>
    <row r="9295" spans="1:1" s="138" customFormat="1" x14ac:dyDescent="0.25">
      <c r="A9295" s="139"/>
    </row>
    <row r="9296" spans="1:1" s="138" customFormat="1" x14ac:dyDescent="0.25">
      <c r="A9296" s="139"/>
    </row>
    <row r="9297" spans="1:1" s="138" customFormat="1" x14ac:dyDescent="0.25">
      <c r="A9297" s="139"/>
    </row>
    <row r="9298" spans="1:1" s="138" customFormat="1" x14ac:dyDescent="0.25">
      <c r="A9298" s="139"/>
    </row>
    <row r="9299" spans="1:1" s="138" customFormat="1" x14ac:dyDescent="0.25">
      <c r="A9299" s="139"/>
    </row>
    <row r="9300" spans="1:1" s="138" customFormat="1" x14ac:dyDescent="0.25">
      <c r="A9300" s="139"/>
    </row>
    <row r="9301" spans="1:1" s="138" customFormat="1" x14ac:dyDescent="0.25">
      <c r="A9301" s="139"/>
    </row>
    <row r="9302" spans="1:1" s="138" customFormat="1" x14ac:dyDescent="0.25">
      <c r="A9302" s="139"/>
    </row>
    <row r="9303" spans="1:1" s="138" customFormat="1" x14ac:dyDescent="0.25">
      <c r="A9303" s="139"/>
    </row>
    <row r="9304" spans="1:1" s="138" customFormat="1" x14ac:dyDescent="0.25">
      <c r="A9304" s="139"/>
    </row>
    <row r="9305" spans="1:1" s="138" customFormat="1" x14ac:dyDescent="0.25">
      <c r="A9305" s="139"/>
    </row>
    <row r="9306" spans="1:1" s="138" customFormat="1" x14ac:dyDescent="0.25">
      <c r="A9306" s="139"/>
    </row>
    <row r="9307" spans="1:1" s="138" customFormat="1" x14ac:dyDescent="0.25">
      <c r="A9307" s="139"/>
    </row>
    <row r="9308" spans="1:1" s="138" customFormat="1" x14ac:dyDescent="0.25">
      <c r="A9308" s="139"/>
    </row>
    <row r="9309" spans="1:1" s="138" customFormat="1" x14ac:dyDescent="0.25">
      <c r="A9309" s="139"/>
    </row>
    <row r="9310" spans="1:1" s="138" customFormat="1" x14ac:dyDescent="0.25">
      <c r="A9310" s="139"/>
    </row>
    <row r="9311" spans="1:1" s="138" customFormat="1" x14ac:dyDescent="0.25">
      <c r="A9311" s="139"/>
    </row>
    <row r="9312" spans="1:1" s="138" customFormat="1" x14ac:dyDescent="0.25">
      <c r="A9312" s="139"/>
    </row>
    <row r="9313" spans="1:1" s="138" customFormat="1" x14ac:dyDescent="0.25">
      <c r="A9313" s="139"/>
    </row>
    <row r="9314" spans="1:1" s="138" customFormat="1" x14ac:dyDescent="0.25">
      <c r="A9314" s="139"/>
    </row>
    <row r="9315" spans="1:1" s="138" customFormat="1" x14ac:dyDescent="0.25">
      <c r="A9315" s="139"/>
    </row>
    <row r="9316" spans="1:1" s="138" customFormat="1" x14ac:dyDescent="0.25">
      <c r="A9316" s="139"/>
    </row>
    <row r="9317" spans="1:1" s="138" customFormat="1" x14ac:dyDescent="0.25">
      <c r="A9317" s="139"/>
    </row>
    <row r="9318" spans="1:1" s="138" customFormat="1" x14ac:dyDescent="0.25">
      <c r="A9318" s="139"/>
    </row>
    <row r="9319" spans="1:1" s="138" customFormat="1" x14ac:dyDescent="0.25">
      <c r="A9319" s="139"/>
    </row>
    <row r="9320" spans="1:1" s="138" customFormat="1" x14ac:dyDescent="0.25">
      <c r="A9320" s="139"/>
    </row>
    <row r="9321" spans="1:1" s="138" customFormat="1" x14ac:dyDescent="0.25">
      <c r="A9321" s="139"/>
    </row>
    <row r="9322" spans="1:1" s="138" customFormat="1" x14ac:dyDescent="0.25">
      <c r="A9322" s="139"/>
    </row>
    <row r="9323" spans="1:1" s="138" customFormat="1" x14ac:dyDescent="0.25">
      <c r="A9323" s="139"/>
    </row>
    <row r="9324" spans="1:1" s="138" customFormat="1" x14ac:dyDescent="0.25">
      <c r="A9324" s="139"/>
    </row>
    <row r="9325" spans="1:1" s="138" customFormat="1" x14ac:dyDescent="0.25">
      <c r="A9325" s="139"/>
    </row>
    <row r="9326" spans="1:1" s="138" customFormat="1" x14ac:dyDescent="0.25">
      <c r="A9326" s="139"/>
    </row>
    <row r="9327" spans="1:1" s="138" customFormat="1" x14ac:dyDescent="0.25">
      <c r="A9327" s="139"/>
    </row>
    <row r="9328" spans="1:1" s="138" customFormat="1" x14ac:dyDescent="0.25">
      <c r="A9328" s="139"/>
    </row>
    <row r="9329" spans="1:1" s="138" customFormat="1" x14ac:dyDescent="0.25">
      <c r="A9329" s="139"/>
    </row>
    <row r="9330" spans="1:1" s="138" customFormat="1" x14ac:dyDescent="0.25">
      <c r="A9330" s="139"/>
    </row>
    <row r="9331" spans="1:1" s="138" customFormat="1" x14ac:dyDescent="0.25">
      <c r="A9331" s="139"/>
    </row>
    <row r="9332" spans="1:1" s="138" customFormat="1" x14ac:dyDescent="0.25">
      <c r="A9332" s="139"/>
    </row>
    <row r="9333" spans="1:1" s="138" customFormat="1" x14ac:dyDescent="0.25">
      <c r="A9333" s="139"/>
    </row>
    <row r="9334" spans="1:1" s="138" customFormat="1" x14ac:dyDescent="0.25">
      <c r="A9334" s="139"/>
    </row>
    <row r="9335" spans="1:1" s="138" customFormat="1" x14ac:dyDescent="0.25">
      <c r="A9335" s="139"/>
    </row>
    <row r="9336" spans="1:1" s="138" customFormat="1" x14ac:dyDescent="0.25">
      <c r="A9336" s="139"/>
    </row>
    <row r="9337" spans="1:1" s="138" customFormat="1" x14ac:dyDescent="0.25">
      <c r="A9337" s="139"/>
    </row>
    <row r="9338" spans="1:1" s="138" customFormat="1" x14ac:dyDescent="0.25">
      <c r="A9338" s="139"/>
    </row>
    <row r="9339" spans="1:1" s="138" customFormat="1" x14ac:dyDescent="0.25">
      <c r="A9339" s="139"/>
    </row>
    <row r="9340" spans="1:1" s="138" customFormat="1" x14ac:dyDescent="0.25">
      <c r="A9340" s="139"/>
    </row>
    <row r="9341" spans="1:1" s="138" customFormat="1" x14ac:dyDescent="0.25">
      <c r="A9341" s="139"/>
    </row>
    <row r="9342" spans="1:1" s="138" customFormat="1" x14ac:dyDescent="0.25">
      <c r="A9342" s="139"/>
    </row>
    <row r="9343" spans="1:1" s="138" customFormat="1" x14ac:dyDescent="0.25">
      <c r="A9343" s="139"/>
    </row>
    <row r="9344" spans="1:1" s="138" customFormat="1" x14ac:dyDescent="0.25">
      <c r="A9344" s="139"/>
    </row>
    <row r="9345" spans="1:1" s="138" customFormat="1" x14ac:dyDescent="0.25">
      <c r="A9345" s="139"/>
    </row>
    <row r="9346" spans="1:1" s="138" customFormat="1" x14ac:dyDescent="0.25">
      <c r="A9346" s="139"/>
    </row>
    <row r="9347" spans="1:1" s="138" customFormat="1" x14ac:dyDescent="0.25">
      <c r="A9347" s="139"/>
    </row>
    <row r="9348" spans="1:1" s="138" customFormat="1" x14ac:dyDescent="0.25">
      <c r="A9348" s="139"/>
    </row>
    <row r="9349" spans="1:1" s="138" customFormat="1" x14ac:dyDescent="0.25">
      <c r="A9349" s="139"/>
    </row>
    <row r="9350" spans="1:1" s="138" customFormat="1" x14ac:dyDescent="0.25">
      <c r="A9350" s="139"/>
    </row>
    <row r="9351" spans="1:1" s="138" customFormat="1" x14ac:dyDescent="0.25">
      <c r="A9351" s="139"/>
    </row>
    <row r="9352" spans="1:1" s="138" customFormat="1" x14ac:dyDescent="0.25">
      <c r="A9352" s="139"/>
    </row>
    <row r="9353" spans="1:1" s="138" customFormat="1" x14ac:dyDescent="0.25">
      <c r="A9353" s="139"/>
    </row>
    <row r="9354" spans="1:1" s="138" customFormat="1" x14ac:dyDescent="0.25">
      <c r="A9354" s="139"/>
    </row>
    <row r="9355" spans="1:1" s="138" customFormat="1" x14ac:dyDescent="0.25">
      <c r="A9355" s="139"/>
    </row>
    <row r="9356" spans="1:1" s="138" customFormat="1" x14ac:dyDescent="0.25">
      <c r="A9356" s="139"/>
    </row>
    <row r="9357" spans="1:1" s="138" customFormat="1" x14ac:dyDescent="0.25">
      <c r="A9357" s="139"/>
    </row>
    <row r="9358" spans="1:1" s="138" customFormat="1" x14ac:dyDescent="0.25">
      <c r="A9358" s="139"/>
    </row>
    <row r="9359" spans="1:1" s="138" customFormat="1" x14ac:dyDescent="0.25">
      <c r="A9359" s="139"/>
    </row>
    <row r="9360" spans="1:1" s="138" customFormat="1" x14ac:dyDescent="0.25">
      <c r="A9360" s="139"/>
    </row>
    <row r="9361" spans="1:1" s="138" customFormat="1" x14ac:dyDescent="0.25">
      <c r="A9361" s="139"/>
    </row>
    <row r="9362" spans="1:1" s="138" customFormat="1" x14ac:dyDescent="0.25">
      <c r="A9362" s="139"/>
    </row>
    <row r="9363" spans="1:1" s="138" customFormat="1" x14ac:dyDescent="0.25">
      <c r="A9363" s="139"/>
    </row>
    <row r="9364" spans="1:1" s="138" customFormat="1" x14ac:dyDescent="0.25">
      <c r="A9364" s="139"/>
    </row>
    <row r="9365" spans="1:1" s="138" customFormat="1" x14ac:dyDescent="0.25">
      <c r="A9365" s="139"/>
    </row>
    <row r="9366" spans="1:1" s="138" customFormat="1" x14ac:dyDescent="0.25">
      <c r="A9366" s="139"/>
    </row>
    <row r="9367" spans="1:1" s="138" customFormat="1" x14ac:dyDescent="0.25">
      <c r="A9367" s="139"/>
    </row>
    <row r="9368" spans="1:1" s="138" customFormat="1" x14ac:dyDescent="0.25">
      <c r="A9368" s="139"/>
    </row>
    <row r="9369" spans="1:1" s="138" customFormat="1" x14ac:dyDescent="0.25">
      <c r="A9369" s="139"/>
    </row>
    <row r="9370" spans="1:1" s="138" customFormat="1" x14ac:dyDescent="0.25">
      <c r="A9370" s="139"/>
    </row>
    <row r="9371" spans="1:1" s="138" customFormat="1" x14ac:dyDescent="0.25">
      <c r="A9371" s="139"/>
    </row>
    <row r="9372" spans="1:1" s="138" customFormat="1" x14ac:dyDescent="0.25">
      <c r="A9372" s="139"/>
    </row>
    <row r="9373" spans="1:1" s="138" customFormat="1" x14ac:dyDescent="0.25">
      <c r="A9373" s="139"/>
    </row>
    <row r="9374" spans="1:1" s="138" customFormat="1" x14ac:dyDescent="0.25">
      <c r="A9374" s="139"/>
    </row>
    <row r="9375" spans="1:1" s="138" customFormat="1" x14ac:dyDescent="0.25">
      <c r="A9375" s="139"/>
    </row>
    <row r="9376" spans="1:1" s="138" customFormat="1" x14ac:dyDescent="0.25">
      <c r="A9376" s="139"/>
    </row>
    <row r="9377" spans="1:1" s="138" customFormat="1" x14ac:dyDescent="0.25">
      <c r="A9377" s="139"/>
    </row>
    <row r="9378" spans="1:1" s="138" customFormat="1" x14ac:dyDescent="0.25">
      <c r="A9378" s="139"/>
    </row>
    <row r="9379" spans="1:1" s="138" customFormat="1" x14ac:dyDescent="0.25">
      <c r="A9379" s="139"/>
    </row>
    <row r="9380" spans="1:1" s="138" customFormat="1" x14ac:dyDescent="0.25">
      <c r="A9380" s="139"/>
    </row>
    <row r="9381" spans="1:1" s="138" customFormat="1" x14ac:dyDescent="0.25">
      <c r="A9381" s="139"/>
    </row>
    <row r="9382" spans="1:1" s="138" customFormat="1" x14ac:dyDescent="0.25">
      <c r="A9382" s="139"/>
    </row>
    <row r="9383" spans="1:1" s="138" customFormat="1" x14ac:dyDescent="0.25">
      <c r="A9383" s="139"/>
    </row>
    <row r="9384" spans="1:1" s="138" customFormat="1" x14ac:dyDescent="0.25">
      <c r="A9384" s="139"/>
    </row>
    <row r="9385" spans="1:1" s="138" customFormat="1" x14ac:dyDescent="0.25">
      <c r="A9385" s="139"/>
    </row>
    <row r="9386" spans="1:1" s="138" customFormat="1" x14ac:dyDescent="0.25">
      <c r="A9386" s="139"/>
    </row>
    <row r="9387" spans="1:1" s="138" customFormat="1" x14ac:dyDescent="0.25">
      <c r="A9387" s="139"/>
    </row>
    <row r="9388" spans="1:1" s="138" customFormat="1" x14ac:dyDescent="0.25">
      <c r="A9388" s="139"/>
    </row>
    <row r="9389" spans="1:1" s="138" customFormat="1" x14ac:dyDescent="0.25">
      <c r="A9389" s="139"/>
    </row>
    <row r="9390" spans="1:1" s="138" customFormat="1" x14ac:dyDescent="0.25">
      <c r="A9390" s="139"/>
    </row>
    <row r="9391" spans="1:1" s="138" customFormat="1" x14ac:dyDescent="0.25">
      <c r="A9391" s="139"/>
    </row>
    <row r="9392" spans="1:1" s="138" customFormat="1" x14ac:dyDescent="0.25">
      <c r="A9392" s="139"/>
    </row>
    <row r="9393" spans="1:1" s="138" customFormat="1" x14ac:dyDescent="0.25">
      <c r="A9393" s="139"/>
    </row>
    <row r="9394" spans="1:1" s="138" customFormat="1" x14ac:dyDescent="0.25">
      <c r="A9394" s="139"/>
    </row>
    <row r="9395" spans="1:1" s="138" customFormat="1" x14ac:dyDescent="0.25">
      <c r="A9395" s="139"/>
    </row>
    <row r="9396" spans="1:1" s="138" customFormat="1" x14ac:dyDescent="0.25">
      <c r="A9396" s="139"/>
    </row>
    <row r="9397" spans="1:1" s="138" customFormat="1" x14ac:dyDescent="0.25">
      <c r="A9397" s="139"/>
    </row>
    <row r="9398" spans="1:1" s="138" customFormat="1" x14ac:dyDescent="0.25">
      <c r="A9398" s="139"/>
    </row>
    <row r="9399" spans="1:1" s="138" customFormat="1" x14ac:dyDescent="0.25">
      <c r="A9399" s="139"/>
    </row>
    <row r="9400" spans="1:1" s="138" customFormat="1" x14ac:dyDescent="0.25">
      <c r="A9400" s="139"/>
    </row>
    <row r="9401" spans="1:1" s="138" customFormat="1" x14ac:dyDescent="0.25">
      <c r="A9401" s="139"/>
    </row>
    <row r="9402" spans="1:1" s="138" customFormat="1" x14ac:dyDescent="0.25">
      <c r="A9402" s="139"/>
    </row>
    <row r="9403" spans="1:1" s="138" customFormat="1" x14ac:dyDescent="0.25">
      <c r="A9403" s="139"/>
    </row>
    <row r="9404" spans="1:1" s="138" customFormat="1" x14ac:dyDescent="0.25">
      <c r="A9404" s="139"/>
    </row>
    <row r="9405" spans="1:1" s="138" customFormat="1" x14ac:dyDescent="0.25">
      <c r="A9405" s="139"/>
    </row>
    <row r="9406" spans="1:1" s="138" customFormat="1" x14ac:dyDescent="0.25">
      <c r="A9406" s="139"/>
    </row>
    <row r="9407" spans="1:1" s="138" customFormat="1" x14ac:dyDescent="0.25">
      <c r="A9407" s="139"/>
    </row>
    <row r="9408" spans="1:1" s="138" customFormat="1" x14ac:dyDescent="0.25">
      <c r="A9408" s="139"/>
    </row>
    <row r="9409" spans="1:1" s="138" customFormat="1" x14ac:dyDescent="0.25">
      <c r="A9409" s="139"/>
    </row>
    <row r="9410" spans="1:1" s="138" customFormat="1" x14ac:dyDescent="0.25">
      <c r="A9410" s="139"/>
    </row>
    <row r="9411" spans="1:1" s="138" customFormat="1" x14ac:dyDescent="0.25">
      <c r="A9411" s="139"/>
    </row>
    <row r="9412" spans="1:1" s="138" customFormat="1" x14ac:dyDescent="0.25">
      <c r="A9412" s="139"/>
    </row>
    <row r="9413" spans="1:1" s="138" customFormat="1" x14ac:dyDescent="0.25">
      <c r="A9413" s="139"/>
    </row>
    <row r="9414" spans="1:1" s="138" customFormat="1" x14ac:dyDescent="0.25">
      <c r="A9414" s="139"/>
    </row>
    <row r="9415" spans="1:1" s="138" customFormat="1" x14ac:dyDescent="0.25">
      <c r="A9415" s="139"/>
    </row>
    <row r="9416" spans="1:1" s="138" customFormat="1" x14ac:dyDescent="0.25">
      <c r="A9416" s="139"/>
    </row>
    <row r="9417" spans="1:1" s="138" customFormat="1" x14ac:dyDescent="0.25">
      <c r="A9417" s="139"/>
    </row>
    <row r="9418" spans="1:1" s="138" customFormat="1" x14ac:dyDescent="0.25">
      <c r="A9418" s="139"/>
    </row>
    <row r="9419" spans="1:1" s="138" customFormat="1" x14ac:dyDescent="0.25">
      <c r="A9419" s="139"/>
    </row>
    <row r="9420" spans="1:1" s="138" customFormat="1" x14ac:dyDescent="0.25">
      <c r="A9420" s="139"/>
    </row>
    <row r="9421" spans="1:1" s="138" customFormat="1" x14ac:dyDescent="0.25">
      <c r="A9421" s="139"/>
    </row>
    <row r="9422" spans="1:1" s="138" customFormat="1" x14ac:dyDescent="0.25">
      <c r="A9422" s="139"/>
    </row>
    <row r="9423" spans="1:1" s="138" customFormat="1" x14ac:dyDescent="0.25">
      <c r="A9423" s="139"/>
    </row>
    <row r="9424" spans="1:1" s="138" customFormat="1" x14ac:dyDescent="0.25">
      <c r="A9424" s="139"/>
    </row>
    <row r="9425" spans="1:1" s="138" customFormat="1" x14ac:dyDescent="0.25">
      <c r="A9425" s="139"/>
    </row>
    <row r="9426" spans="1:1" s="138" customFormat="1" x14ac:dyDescent="0.25">
      <c r="A9426" s="139"/>
    </row>
    <row r="9427" spans="1:1" s="138" customFormat="1" x14ac:dyDescent="0.25">
      <c r="A9427" s="139"/>
    </row>
    <row r="9428" spans="1:1" s="138" customFormat="1" x14ac:dyDescent="0.25">
      <c r="A9428" s="139"/>
    </row>
    <row r="9429" spans="1:1" s="138" customFormat="1" x14ac:dyDescent="0.25">
      <c r="A9429" s="139"/>
    </row>
    <row r="9430" spans="1:1" s="138" customFormat="1" x14ac:dyDescent="0.25">
      <c r="A9430" s="139"/>
    </row>
    <row r="9431" spans="1:1" s="138" customFormat="1" x14ac:dyDescent="0.25">
      <c r="A9431" s="139"/>
    </row>
    <row r="9432" spans="1:1" s="138" customFormat="1" x14ac:dyDescent="0.25">
      <c r="A9432" s="139"/>
    </row>
    <row r="9433" spans="1:1" s="138" customFormat="1" x14ac:dyDescent="0.25">
      <c r="A9433" s="139"/>
    </row>
    <row r="9434" spans="1:1" s="138" customFormat="1" x14ac:dyDescent="0.25">
      <c r="A9434" s="139"/>
    </row>
    <row r="9435" spans="1:1" s="138" customFormat="1" x14ac:dyDescent="0.25">
      <c r="A9435" s="139"/>
    </row>
    <row r="9436" spans="1:1" s="138" customFormat="1" x14ac:dyDescent="0.25">
      <c r="A9436" s="139"/>
    </row>
    <row r="9437" spans="1:1" s="138" customFormat="1" x14ac:dyDescent="0.25">
      <c r="A9437" s="139"/>
    </row>
    <row r="9438" spans="1:1" s="138" customFormat="1" x14ac:dyDescent="0.25">
      <c r="A9438" s="139"/>
    </row>
    <row r="9439" spans="1:1" s="138" customFormat="1" x14ac:dyDescent="0.25">
      <c r="A9439" s="139"/>
    </row>
    <row r="9440" spans="1:1" s="138" customFormat="1" x14ac:dyDescent="0.25">
      <c r="A9440" s="139"/>
    </row>
    <row r="9441" spans="1:1" s="138" customFormat="1" x14ac:dyDescent="0.25">
      <c r="A9441" s="139"/>
    </row>
    <row r="9442" spans="1:1" s="138" customFormat="1" x14ac:dyDescent="0.25">
      <c r="A9442" s="139"/>
    </row>
    <row r="9443" spans="1:1" s="138" customFormat="1" x14ac:dyDescent="0.25">
      <c r="A9443" s="139"/>
    </row>
    <row r="9444" spans="1:1" s="138" customFormat="1" x14ac:dyDescent="0.25">
      <c r="A9444" s="139"/>
    </row>
    <row r="9445" spans="1:1" s="138" customFormat="1" x14ac:dyDescent="0.25">
      <c r="A9445" s="139"/>
    </row>
    <row r="9446" spans="1:1" s="138" customFormat="1" x14ac:dyDescent="0.25">
      <c r="A9446" s="139"/>
    </row>
    <row r="9447" spans="1:1" s="138" customFormat="1" x14ac:dyDescent="0.25">
      <c r="A9447" s="139"/>
    </row>
    <row r="9448" spans="1:1" s="138" customFormat="1" x14ac:dyDescent="0.25">
      <c r="A9448" s="139"/>
    </row>
    <row r="9449" spans="1:1" s="138" customFormat="1" x14ac:dyDescent="0.25">
      <c r="A9449" s="139"/>
    </row>
    <row r="9450" spans="1:1" s="138" customFormat="1" x14ac:dyDescent="0.25">
      <c r="A9450" s="139"/>
    </row>
    <row r="9451" spans="1:1" s="138" customFormat="1" x14ac:dyDescent="0.25">
      <c r="A9451" s="139"/>
    </row>
    <row r="9452" spans="1:1" s="138" customFormat="1" x14ac:dyDescent="0.25">
      <c r="A9452" s="139"/>
    </row>
    <row r="9453" spans="1:1" s="138" customFormat="1" x14ac:dyDescent="0.25">
      <c r="A9453" s="139"/>
    </row>
    <row r="9454" spans="1:1" s="138" customFormat="1" x14ac:dyDescent="0.25">
      <c r="A9454" s="139"/>
    </row>
    <row r="9455" spans="1:1" s="138" customFormat="1" x14ac:dyDescent="0.25">
      <c r="A9455" s="139"/>
    </row>
    <row r="9456" spans="1:1" s="138" customFormat="1" x14ac:dyDescent="0.25">
      <c r="A9456" s="139"/>
    </row>
    <row r="9457" spans="1:1" s="138" customFormat="1" x14ac:dyDescent="0.25">
      <c r="A9457" s="139"/>
    </row>
    <row r="9458" spans="1:1" s="138" customFormat="1" x14ac:dyDescent="0.25">
      <c r="A9458" s="139"/>
    </row>
    <row r="9459" spans="1:1" s="138" customFormat="1" x14ac:dyDescent="0.25">
      <c r="A9459" s="139"/>
    </row>
    <row r="9460" spans="1:1" s="138" customFormat="1" x14ac:dyDescent="0.25">
      <c r="A9460" s="139"/>
    </row>
    <row r="9461" spans="1:1" s="138" customFormat="1" x14ac:dyDescent="0.25">
      <c r="A9461" s="139"/>
    </row>
    <row r="9462" spans="1:1" s="138" customFormat="1" x14ac:dyDescent="0.25">
      <c r="A9462" s="139"/>
    </row>
    <row r="9463" spans="1:1" s="138" customFormat="1" x14ac:dyDescent="0.25">
      <c r="A9463" s="139"/>
    </row>
    <row r="9464" spans="1:1" s="138" customFormat="1" x14ac:dyDescent="0.25">
      <c r="A9464" s="139"/>
    </row>
    <row r="9465" spans="1:1" s="138" customFormat="1" x14ac:dyDescent="0.25">
      <c r="A9465" s="139"/>
    </row>
    <row r="9466" spans="1:1" s="138" customFormat="1" x14ac:dyDescent="0.25">
      <c r="A9466" s="139"/>
    </row>
    <row r="9467" spans="1:1" s="138" customFormat="1" x14ac:dyDescent="0.25">
      <c r="A9467" s="139"/>
    </row>
    <row r="9468" spans="1:1" s="138" customFormat="1" x14ac:dyDescent="0.25">
      <c r="A9468" s="139"/>
    </row>
    <row r="9469" spans="1:1" s="138" customFormat="1" x14ac:dyDescent="0.25">
      <c r="A9469" s="139"/>
    </row>
    <row r="9470" spans="1:1" s="138" customFormat="1" x14ac:dyDescent="0.25">
      <c r="A9470" s="139"/>
    </row>
    <row r="9471" spans="1:1" s="138" customFormat="1" x14ac:dyDescent="0.25">
      <c r="A9471" s="139"/>
    </row>
    <row r="9472" spans="1:1" s="138" customFormat="1" x14ac:dyDescent="0.25">
      <c r="A9472" s="139"/>
    </row>
    <row r="9473" spans="1:1" s="138" customFormat="1" x14ac:dyDescent="0.25">
      <c r="A9473" s="139"/>
    </row>
    <row r="9474" spans="1:1" s="138" customFormat="1" x14ac:dyDescent="0.25">
      <c r="A9474" s="139"/>
    </row>
    <row r="9475" spans="1:1" s="138" customFormat="1" x14ac:dyDescent="0.25">
      <c r="A9475" s="139"/>
    </row>
    <row r="9476" spans="1:1" s="138" customFormat="1" x14ac:dyDescent="0.25">
      <c r="A9476" s="139"/>
    </row>
    <row r="9477" spans="1:1" s="138" customFormat="1" x14ac:dyDescent="0.25">
      <c r="A9477" s="139"/>
    </row>
    <row r="9478" spans="1:1" s="138" customFormat="1" x14ac:dyDescent="0.25">
      <c r="A9478" s="139"/>
    </row>
    <row r="9479" spans="1:1" s="138" customFormat="1" x14ac:dyDescent="0.25">
      <c r="A9479" s="139"/>
    </row>
    <row r="9480" spans="1:1" s="138" customFormat="1" x14ac:dyDescent="0.25">
      <c r="A9480" s="139"/>
    </row>
    <row r="9481" spans="1:1" s="138" customFormat="1" x14ac:dyDescent="0.25">
      <c r="A9481" s="139"/>
    </row>
    <row r="9482" spans="1:1" s="138" customFormat="1" x14ac:dyDescent="0.25">
      <c r="A9482" s="139"/>
    </row>
    <row r="9483" spans="1:1" s="138" customFormat="1" x14ac:dyDescent="0.25">
      <c r="A9483" s="139"/>
    </row>
    <row r="9484" spans="1:1" s="138" customFormat="1" x14ac:dyDescent="0.25">
      <c r="A9484" s="139"/>
    </row>
    <row r="9485" spans="1:1" s="138" customFormat="1" x14ac:dyDescent="0.25">
      <c r="A9485" s="139"/>
    </row>
    <row r="9486" spans="1:1" s="138" customFormat="1" x14ac:dyDescent="0.25">
      <c r="A9486" s="139"/>
    </row>
    <row r="9487" spans="1:1" s="138" customFormat="1" x14ac:dyDescent="0.25">
      <c r="A9487" s="139"/>
    </row>
    <row r="9488" spans="1:1" s="138" customFormat="1" x14ac:dyDescent="0.25">
      <c r="A9488" s="139"/>
    </row>
    <row r="9489" spans="1:1" s="138" customFormat="1" x14ac:dyDescent="0.25">
      <c r="A9489" s="139"/>
    </row>
    <row r="9490" spans="1:1" s="138" customFormat="1" x14ac:dyDescent="0.25">
      <c r="A9490" s="139"/>
    </row>
    <row r="9491" spans="1:1" s="138" customFormat="1" x14ac:dyDescent="0.25">
      <c r="A9491" s="139"/>
    </row>
    <row r="9492" spans="1:1" s="138" customFormat="1" x14ac:dyDescent="0.25">
      <c r="A9492" s="139"/>
    </row>
    <row r="9493" spans="1:1" s="138" customFormat="1" x14ac:dyDescent="0.25">
      <c r="A9493" s="139"/>
    </row>
    <row r="9494" spans="1:1" s="138" customFormat="1" x14ac:dyDescent="0.25">
      <c r="A9494" s="139"/>
    </row>
    <row r="9495" spans="1:1" s="138" customFormat="1" x14ac:dyDescent="0.25">
      <c r="A9495" s="139"/>
    </row>
    <row r="9496" spans="1:1" s="138" customFormat="1" x14ac:dyDescent="0.25">
      <c r="A9496" s="139"/>
    </row>
    <row r="9497" spans="1:1" s="138" customFormat="1" x14ac:dyDescent="0.25">
      <c r="A9497" s="139"/>
    </row>
    <row r="9498" spans="1:1" s="138" customFormat="1" x14ac:dyDescent="0.25">
      <c r="A9498" s="139"/>
    </row>
    <row r="9499" spans="1:1" s="138" customFormat="1" x14ac:dyDescent="0.25">
      <c r="A9499" s="139"/>
    </row>
    <row r="9500" spans="1:1" s="138" customFormat="1" x14ac:dyDescent="0.25">
      <c r="A9500" s="139"/>
    </row>
    <row r="9501" spans="1:1" s="138" customFormat="1" x14ac:dyDescent="0.25">
      <c r="A9501" s="139"/>
    </row>
    <row r="9502" spans="1:1" s="138" customFormat="1" x14ac:dyDescent="0.25">
      <c r="A9502" s="139"/>
    </row>
    <row r="9503" spans="1:1" s="138" customFormat="1" x14ac:dyDescent="0.25">
      <c r="A9503" s="139"/>
    </row>
    <row r="9504" spans="1:1" s="138" customFormat="1" x14ac:dyDescent="0.25">
      <c r="A9504" s="139"/>
    </row>
    <row r="9505" spans="1:1" s="138" customFormat="1" x14ac:dyDescent="0.25">
      <c r="A9505" s="139"/>
    </row>
    <row r="9506" spans="1:1" s="138" customFormat="1" x14ac:dyDescent="0.25">
      <c r="A9506" s="139"/>
    </row>
    <row r="9507" spans="1:1" s="138" customFormat="1" x14ac:dyDescent="0.25">
      <c r="A9507" s="139"/>
    </row>
    <row r="9508" spans="1:1" s="138" customFormat="1" x14ac:dyDescent="0.25">
      <c r="A9508" s="139"/>
    </row>
    <row r="9509" spans="1:1" s="138" customFormat="1" x14ac:dyDescent="0.25">
      <c r="A9509" s="139"/>
    </row>
    <row r="9510" spans="1:1" s="138" customFormat="1" x14ac:dyDescent="0.25">
      <c r="A9510" s="139"/>
    </row>
    <row r="9511" spans="1:1" s="138" customFormat="1" x14ac:dyDescent="0.25">
      <c r="A9511" s="139"/>
    </row>
    <row r="9512" spans="1:1" s="138" customFormat="1" x14ac:dyDescent="0.25">
      <c r="A9512" s="139"/>
    </row>
    <row r="9513" spans="1:1" s="138" customFormat="1" x14ac:dyDescent="0.25">
      <c r="A9513" s="139"/>
    </row>
    <row r="9514" spans="1:1" s="138" customFormat="1" x14ac:dyDescent="0.25">
      <c r="A9514" s="139"/>
    </row>
    <row r="9515" spans="1:1" s="138" customFormat="1" x14ac:dyDescent="0.25">
      <c r="A9515" s="139"/>
    </row>
    <row r="9516" spans="1:1" s="138" customFormat="1" x14ac:dyDescent="0.25">
      <c r="A9516" s="139"/>
    </row>
    <row r="9517" spans="1:1" s="138" customFormat="1" x14ac:dyDescent="0.25">
      <c r="A9517" s="139"/>
    </row>
    <row r="9518" spans="1:1" s="138" customFormat="1" x14ac:dyDescent="0.25">
      <c r="A9518" s="139"/>
    </row>
    <row r="9519" spans="1:1" s="138" customFormat="1" x14ac:dyDescent="0.25">
      <c r="A9519" s="139"/>
    </row>
    <row r="9520" spans="1:1" s="138" customFormat="1" x14ac:dyDescent="0.25">
      <c r="A9520" s="139"/>
    </row>
    <row r="9521" spans="1:1" s="138" customFormat="1" x14ac:dyDescent="0.25">
      <c r="A9521" s="139"/>
    </row>
    <row r="9522" spans="1:1" s="138" customFormat="1" x14ac:dyDescent="0.25">
      <c r="A9522" s="139"/>
    </row>
    <row r="9523" spans="1:1" s="138" customFormat="1" x14ac:dyDescent="0.25">
      <c r="A9523" s="139"/>
    </row>
    <row r="9524" spans="1:1" s="138" customFormat="1" x14ac:dyDescent="0.25">
      <c r="A9524" s="139"/>
    </row>
    <row r="9525" spans="1:1" s="138" customFormat="1" x14ac:dyDescent="0.25">
      <c r="A9525" s="139"/>
    </row>
    <row r="9526" spans="1:1" s="138" customFormat="1" x14ac:dyDescent="0.25">
      <c r="A9526" s="139"/>
    </row>
    <row r="9527" spans="1:1" s="138" customFormat="1" x14ac:dyDescent="0.25">
      <c r="A9527" s="139"/>
    </row>
    <row r="9528" spans="1:1" s="138" customFormat="1" x14ac:dyDescent="0.25">
      <c r="A9528" s="139"/>
    </row>
    <row r="9529" spans="1:1" s="138" customFormat="1" x14ac:dyDescent="0.25">
      <c r="A9529" s="139"/>
    </row>
    <row r="9530" spans="1:1" s="138" customFormat="1" x14ac:dyDescent="0.25">
      <c r="A9530" s="139"/>
    </row>
    <row r="9531" spans="1:1" s="138" customFormat="1" x14ac:dyDescent="0.25">
      <c r="A9531" s="139"/>
    </row>
    <row r="9532" spans="1:1" s="138" customFormat="1" x14ac:dyDescent="0.25">
      <c r="A9532" s="139"/>
    </row>
    <row r="9533" spans="1:1" s="138" customFormat="1" x14ac:dyDescent="0.25">
      <c r="A9533" s="139"/>
    </row>
    <row r="9534" spans="1:1" s="138" customFormat="1" x14ac:dyDescent="0.25">
      <c r="A9534" s="139"/>
    </row>
    <row r="9535" spans="1:1" s="138" customFormat="1" x14ac:dyDescent="0.25">
      <c r="A9535" s="139"/>
    </row>
    <row r="9536" spans="1:1" s="138" customFormat="1" x14ac:dyDescent="0.25">
      <c r="A9536" s="139"/>
    </row>
    <row r="9537" spans="1:1" s="138" customFormat="1" x14ac:dyDescent="0.25">
      <c r="A9537" s="139"/>
    </row>
    <row r="9538" spans="1:1" s="138" customFormat="1" x14ac:dyDescent="0.25">
      <c r="A9538" s="139"/>
    </row>
    <row r="9539" spans="1:1" s="138" customFormat="1" x14ac:dyDescent="0.25">
      <c r="A9539" s="139"/>
    </row>
    <row r="9540" spans="1:1" s="138" customFormat="1" x14ac:dyDescent="0.25">
      <c r="A9540" s="139"/>
    </row>
    <row r="9541" spans="1:1" s="138" customFormat="1" x14ac:dyDescent="0.25">
      <c r="A9541" s="139"/>
    </row>
    <row r="9542" spans="1:1" s="138" customFormat="1" x14ac:dyDescent="0.25">
      <c r="A9542" s="139"/>
    </row>
    <row r="9543" spans="1:1" s="138" customFormat="1" x14ac:dyDescent="0.25">
      <c r="A9543" s="139"/>
    </row>
    <row r="9544" spans="1:1" s="138" customFormat="1" x14ac:dyDescent="0.25">
      <c r="A9544" s="139"/>
    </row>
    <row r="9545" spans="1:1" s="138" customFormat="1" x14ac:dyDescent="0.25">
      <c r="A9545" s="139"/>
    </row>
    <row r="9546" spans="1:1" s="138" customFormat="1" x14ac:dyDescent="0.25">
      <c r="A9546" s="139"/>
    </row>
    <row r="9547" spans="1:1" s="138" customFormat="1" x14ac:dyDescent="0.25">
      <c r="A9547" s="139"/>
    </row>
    <row r="9548" spans="1:1" s="138" customFormat="1" x14ac:dyDescent="0.25">
      <c r="A9548" s="139"/>
    </row>
    <row r="9549" spans="1:1" s="138" customFormat="1" x14ac:dyDescent="0.25">
      <c r="A9549" s="139"/>
    </row>
    <row r="9550" spans="1:1" s="138" customFormat="1" x14ac:dyDescent="0.25">
      <c r="A9550" s="139"/>
    </row>
    <row r="9551" spans="1:1" s="138" customFormat="1" x14ac:dyDescent="0.25">
      <c r="A9551" s="139"/>
    </row>
    <row r="9552" spans="1:1" s="138" customFormat="1" x14ac:dyDescent="0.25">
      <c r="A9552" s="139"/>
    </row>
    <row r="9553" spans="1:1" s="138" customFormat="1" x14ac:dyDescent="0.25">
      <c r="A9553" s="139"/>
    </row>
    <row r="9554" spans="1:1" s="138" customFormat="1" x14ac:dyDescent="0.25">
      <c r="A9554" s="139"/>
    </row>
    <row r="9555" spans="1:1" s="138" customFormat="1" x14ac:dyDescent="0.25">
      <c r="A9555" s="139"/>
    </row>
    <row r="9556" spans="1:1" s="138" customFormat="1" x14ac:dyDescent="0.25">
      <c r="A9556" s="139"/>
    </row>
    <row r="9557" spans="1:1" s="138" customFormat="1" x14ac:dyDescent="0.25">
      <c r="A9557" s="139"/>
    </row>
    <row r="9558" spans="1:1" s="138" customFormat="1" x14ac:dyDescent="0.25">
      <c r="A9558" s="139"/>
    </row>
    <row r="9559" spans="1:1" s="138" customFormat="1" x14ac:dyDescent="0.25">
      <c r="A9559" s="139"/>
    </row>
    <row r="9560" spans="1:1" s="138" customFormat="1" x14ac:dyDescent="0.25">
      <c r="A9560" s="139"/>
    </row>
    <row r="9561" spans="1:1" s="138" customFormat="1" x14ac:dyDescent="0.25">
      <c r="A9561" s="139"/>
    </row>
    <row r="9562" spans="1:1" s="138" customFormat="1" x14ac:dyDescent="0.25">
      <c r="A9562" s="139"/>
    </row>
    <row r="9563" spans="1:1" s="138" customFormat="1" x14ac:dyDescent="0.25">
      <c r="A9563" s="139"/>
    </row>
    <row r="9564" spans="1:1" s="138" customFormat="1" x14ac:dyDescent="0.25">
      <c r="A9564" s="139"/>
    </row>
    <row r="9565" spans="1:1" s="138" customFormat="1" x14ac:dyDescent="0.25">
      <c r="A9565" s="139"/>
    </row>
    <row r="9566" spans="1:1" s="138" customFormat="1" x14ac:dyDescent="0.25">
      <c r="A9566" s="139"/>
    </row>
    <row r="9567" spans="1:1" s="138" customFormat="1" x14ac:dyDescent="0.25">
      <c r="A9567" s="139"/>
    </row>
    <row r="9568" spans="1:1" s="138" customFormat="1" x14ac:dyDescent="0.25">
      <c r="A9568" s="139"/>
    </row>
    <row r="9569" spans="1:1" s="138" customFormat="1" x14ac:dyDescent="0.25">
      <c r="A9569" s="139"/>
    </row>
    <row r="9570" spans="1:1" s="138" customFormat="1" x14ac:dyDescent="0.25">
      <c r="A9570" s="139"/>
    </row>
    <row r="9571" spans="1:1" s="138" customFormat="1" x14ac:dyDescent="0.25">
      <c r="A9571" s="139"/>
    </row>
    <row r="9572" spans="1:1" s="138" customFormat="1" x14ac:dyDescent="0.25">
      <c r="A9572" s="139"/>
    </row>
    <row r="9573" spans="1:1" s="138" customFormat="1" x14ac:dyDescent="0.25">
      <c r="A9573" s="139"/>
    </row>
    <row r="9574" spans="1:1" s="138" customFormat="1" x14ac:dyDescent="0.25">
      <c r="A9574" s="139"/>
    </row>
    <row r="9575" spans="1:1" s="138" customFormat="1" x14ac:dyDescent="0.25">
      <c r="A9575" s="139"/>
    </row>
    <row r="9576" spans="1:1" s="138" customFormat="1" x14ac:dyDescent="0.25">
      <c r="A9576" s="139"/>
    </row>
    <row r="9577" spans="1:1" s="138" customFormat="1" x14ac:dyDescent="0.25">
      <c r="A9577" s="139"/>
    </row>
    <row r="9578" spans="1:1" s="138" customFormat="1" x14ac:dyDescent="0.25">
      <c r="A9578" s="139"/>
    </row>
    <row r="9579" spans="1:1" s="138" customFormat="1" x14ac:dyDescent="0.25">
      <c r="A9579" s="139"/>
    </row>
    <row r="9580" spans="1:1" s="138" customFormat="1" x14ac:dyDescent="0.25">
      <c r="A9580" s="139"/>
    </row>
    <row r="9581" spans="1:1" s="138" customFormat="1" x14ac:dyDescent="0.25">
      <c r="A9581" s="139"/>
    </row>
    <row r="9582" spans="1:1" s="138" customFormat="1" x14ac:dyDescent="0.25">
      <c r="A9582" s="139"/>
    </row>
    <row r="9583" spans="1:1" s="138" customFormat="1" x14ac:dyDescent="0.25">
      <c r="A9583" s="139"/>
    </row>
    <row r="9584" spans="1:1" s="138" customFormat="1" x14ac:dyDescent="0.25">
      <c r="A9584" s="139"/>
    </row>
    <row r="9585" spans="1:1" s="138" customFormat="1" x14ac:dyDescent="0.25">
      <c r="A9585" s="139"/>
    </row>
    <row r="9586" spans="1:1" s="138" customFormat="1" x14ac:dyDescent="0.25">
      <c r="A9586" s="139"/>
    </row>
    <row r="9587" spans="1:1" s="138" customFormat="1" x14ac:dyDescent="0.25">
      <c r="A9587" s="139"/>
    </row>
    <row r="9588" spans="1:1" s="138" customFormat="1" x14ac:dyDescent="0.25">
      <c r="A9588" s="139"/>
    </row>
    <row r="9589" spans="1:1" s="138" customFormat="1" x14ac:dyDescent="0.25">
      <c r="A9589" s="139"/>
    </row>
    <row r="9590" spans="1:1" s="138" customFormat="1" x14ac:dyDescent="0.25">
      <c r="A9590" s="139"/>
    </row>
    <row r="9591" spans="1:1" s="138" customFormat="1" x14ac:dyDescent="0.25">
      <c r="A9591" s="139"/>
    </row>
    <row r="9592" spans="1:1" s="138" customFormat="1" x14ac:dyDescent="0.25">
      <c r="A9592" s="139"/>
    </row>
    <row r="9593" spans="1:1" s="138" customFormat="1" x14ac:dyDescent="0.25">
      <c r="A9593" s="139"/>
    </row>
    <row r="9594" spans="1:1" s="138" customFormat="1" x14ac:dyDescent="0.25">
      <c r="A9594" s="139"/>
    </row>
    <row r="9595" spans="1:1" s="138" customFormat="1" x14ac:dyDescent="0.25">
      <c r="A9595" s="139"/>
    </row>
    <row r="9596" spans="1:1" s="138" customFormat="1" x14ac:dyDescent="0.25">
      <c r="A9596" s="139"/>
    </row>
    <row r="9597" spans="1:1" s="138" customFormat="1" x14ac:dyDescent="0.25">
      <c r="A9597" s="139"/>
    </row>
    <row r="9598" spans="1:1" s="138" customFormat="1" x14ac:dyDescent="0.25">
      <c r="A9598" s="139"/>
    </row>
    <row r="9599" spans="1:1" s="138" customFormat="1" x14ac:dyDescent="0.25">
      <c r="A9599" s="139"/>
    </row>
    <row r="9600" spans="1:1" s="138" customFormat="1" x14ac:dyDescent="0.25">
      <c r="A9600" s="139"/>
    </row>
    <row r="9601" spans="1:1" s="138" customFormat="1" x14ac:dyDescent="0.25">
      <c r="A9601" s="139"/>
    </row>
    <row r="9602" spans="1:1" s="138" customFormat="1" x14ac:dyDescent="0.25">
      <c r="A9602" s="139"/>
    </row>
    <row r="9603" spans="1:1" s="138" customFormat="1" x14ac:dyDescent="0.25">
      <c r="A9603" s="139"/>
    </row>
    <row r="9604" spans="1:1" s="138" customFormat="1" x14ac:dyDescent="0.25">
      <c r="A9604" s="139"/>
    </row>
    <row r="9605" spans="1:1" s="138" customFormat="1" x14ac:dyDescent="0.25">
      <c r="A9605" s="139"/>
    </row>
    <row r="9606" spans="1:1" s="138" customFormat="1" x14ac:dyDescent="0.25">
      <c r="A9606" s="139"/>
    </row>
    <row r="9607" spans="1:1" s="138" customFormat="1" x14ac:dyDescent="0.25">
      <c r="A9607" s="139"/>
    </row>
    <row r="9608" spans="1:1" s="138" customFormat="1" x14ac:dyDescent="0.25">
      <c r="A9608" s="139"/>
    </row>
    <row r="9609" spans="1:1" s="138" customFormat="1" x14ac:dyDescent="0.25">
      <c r="A9609" s="139"/>
    </row>
    <row r="9610" spans="1:1" s="138" customFormat="1" x14ac:dyDescent="0.25">
      <c r="A9610" s="139"/>
    </row>
    <row r="9611" spans="1:1" s="138" customFormat="1" x14ac:dyDescent="0.25">
      <c r="A9611" s="139"/>
    </row>
    <row r="9612" spans="1:1" s="138" customFormat="1" x14ac:dyDescent="0.25">
      <c r="A9612" s="139"/>
    </row>
    <row r="9613" spans="1:1" s="138" customFormat="1" x14ac:dyDescent="0.25">
      <c r="A9613" s="139"/>
    </row>
    <row r="9614" spans="1:1" s="138" customFormat="1" x14ac:dyDescent="0.25">
      <c r="A9614" s="139"/>
    </row>
    <row r="9615" spans="1:1" s="138" customFormat="1" x14ac:dyDescent="0.25">
      <c r="A9615" s="139"/>
    </row>
    <row r="9616" spans="1:1" s="138" customFormat="1" x14ac:dyDescent="0.25">
      <c r="A9616" s="139"/>
    </row>
    <row r="9617" spans="1:1" s="138" customFormat="1" x14ac:dyDescent="0.25">
      <c r="A9617" s="139"/>
    </row>
    <row r="9618" spans="1:1" s="138" customFormat="1" x14ac:dyDescent="0.25">
      <c r="A9618" s="139"/>
    </row>
    <row r="9619" spans="1:1" s="138" customFormat="1" x14ac:dyDescent="0.25">
      <c r="A9619" s="139"/>
    </row>
    <row r="9620" spans="1:1" s="138" customFormat="1" x14ac:dyDescent="0.25">
      <c r="A9620" s="139"/>
    </row>
    <row r="9621" spans="1:1" s="138" customFormat="1" x14ac:dyDescent="0.25">
      <c r="A9621" s="139"/>
    </row>
    <row r="9622" spans="1:1" s="138" customFormat="1" x14ac:dyDescent="0.25">
      <c r="A9622" s="139"/>
    </row>
    <row r="9623" spans="1:1" s="138" customFormat="1" x14ac:dyDescent="0.25">
      <c r="A9623" s="139"/>
    </row>
    <row r="9624" spans="1:1" s="138" customFormat="1" x14ac:dyDescent="0.25">
      <c r="A9624" s="139"/>
    </row>
    <row r="9625" spans="1:1" s="138" customFormat="1" x14ac:dyDescent="0.25">
      <c r="A9625" s="139"/>
    </row>
    <row r="9626" spans="1:1" s="138" customFormat="1" x14ac:dyDescent="0.25">
      <c r="A9626" s="139"/>
    </row>
    <row r="9627" spans="1:1" s="138" customFormat="1" x14ac:dyDescent="0.25">
      <c r="A9627" s="139"/>
    </row>
    <row r="9628" spans="1:1" s="138" customFormat="1" x14ac:dyDescent="0.25">
      <c r="A9628" s="139"/>
    </row>
    <row r="9629" spans="1:1" s="138" customFormat="1" x14ac:dyDescent="0.25">
      <c r="A9629" s="139"/>
    </row>
    <row r="9630" spans="1:1" s="138" customFormat="1" x14ac:dyDescent="0.25">
      <c r="A9630" s="139"/>
    </row>
    <row r="9631" spans="1:1" s="138" customFormat="1" x14ac:dyDescent="0.25">
      <c r="A9631" s="139"/>
    </row>
    <row r="9632" spans="1:1" s="138" customFormat="1" x14ac:dyDescent="0.25">
      <c r="A9632" s="139"/>
    </row>
    <row r="9633" spans="1:1" s="138" customFormat="1" x14ac:dyDescent="0.25">
      <c r="A9633" s="139"/>
    </row>
    <row r="9634" spans="1:1" s="138" customFormat="1" x14ac:dyDescent="0.25">
      <c r="A9634" s="139"/>
    </row>
    <row r="9635" spans="1:1" s="138" customFormat="1" x14ac:dyDescent="0.25">
      <c r="A9635" s="139"/>
    </row>
    <row r="9636" spans="1:1" s="138" customFormat="1" x14ac:dyDescent="0.25">
      <c r="A9636" s="139"/>
    </row>
    <row r="9637" spans="1:1" s="138" customFormat="1" x14ac:dyDescent="0.25">
      <c r="A9637" s="139"/>
    </row>
    <row r="9638" spans="1:1" s="138" customFormat="1" x14ac:dyDescent="0.25">
      <c r="A9638" s="139"/>
    </row>
    <row r="9639" spans="1:1" s="138" customFormat="1" x14ac:dyDescent="0.25">
      <c r="A9639" s="139"/>
    </row>
    <row r="9640" spans="1:1" s="138" customFormat="1" x14ac:dyDescent="0.25">
      <c r="A9640" s="139"/>
    </row>
    <row r="9641" spans="1:1" s="138" customFormat="1" x14ac:dyDescent="0.25">
      <c r="A9641" s="139"/>
    </row>
    <row r="9642" spans="1:1" s="138" customFormat="1" x14ac:dyDescent="0.25">
      <c r="A9642" s="139"/>
    </row>
    <row r="9643" spans="1:1" s="138" customFormat="1" x14ac:dyDescent="0.25">
      <c r="A9643" s="139"/>
    </row>
    <row r="9644" spans="1:1" s="138" customFormat="1" x14ac:dyDescent="0.25">
      <c r="A9644" s="139"/>
    </row>
    <row r="9645" spans="1:1" s="138" customFormat="1" x14ac:dyDescent="0.25">
      <c r="A9645" s="139"/>
    </row>
    <row r="9646" spans="1:1" s="138" customFormat="1" x14ac:dyDescent="0.25">
      <c r="A9646" s="139"/>
    </row>
    <row r="9647" spans="1:1" s="138" customFormat="1" x14ac:dyDescent="0.25">
      <c r="A9647" s="139"/>
    </row>
    <row r="9648" spans="1:1" s="138" customFormat="1" x14ac:dyDescent="0.25">
      <c r="A9648" s="139"/>
    </row>
    <row r="9649" spans="1:1" s="138" customFormat="1" x14ac:dyDescent="0.25">
      <c r="A9649" s="139"/>
    </row>
    <row r="9650" spans="1:1" s="138" customFormat="1" x14ac:dyDescent="0.25">
      <c r="A9650" s="139"/>
    </row>
    <row r="9651" spans="1:1" s="138" customFormat="1" x14ac:dyDescent="0.25">
      <c r="A9651" s="139"/>
    </row>
    <row r="9652" spans="1:1" s="138" customFormat="1" x14ac:dyDescent="0.25">
      <c r="A9652" s="139"/>
    </row>
    <row r="9653" spans="1:1" s="138" customFormat="1" x14ac:dyDescent="0.25">
      <c r="A9653" s="139"/>
    </row>
    <row r="9654" spans="1:1" s="138" customFormat="1" x14ac:dyDescent="0.25">
      <c r="A9654" s="139"/>
    </row>
    <row r="9655" spans="1:1" s="138" customFormat="1" x14ac:dyDescent="0.25">
      <c r="A9655" s="139"/>
    </row>
    <row r="9656" spans="1:1" s="138" customFormat="1" x14ac:dyDescent="0.25">
      <c r="A9656" s="139"/>
    </row>
    <row r="9657" spans="1:1" s="138" customFormat="1" x14ac:dyDescent="0.25">
      <c r="A9657" s="139"/>
    </row>
    <row r="9658" spans="1:1" s="138" customFormat="1" x14ac:dyDescent="0.25">
      <c r="A9658" s="139"/>
    </row>
    <row r="9659" spans="1:1" s="138" customFormat="1" x14ac:dyDescent="0.25">
      <c r="A9659" s="139"/>
    </row>
    <row r="9660" spans="1:1" s="138" customFormat="1" x14ac:dyDescent="0.25">
      <c r="A9660" s="139"/>
    </row>
    <row r="9661" spans="1:1" s="138" customFormat="1" x14ac:dyDescent="0.25">
      <c r="A9661" s="139"/>
    </row>
    <row r="9662" spans="1:1" s="138" customFormat="1" x14ac:dyDescent="0.25">
      <c r="A9662" s="139"/>
    </row>
    <row r="9663" spans="1:1" s="138" customFormat="1" x14ac:dyDescent="0.25">
      <c r="A9663" s="139"/>
    </row>
    <row r="9664" spans="1:1" s="138" customFormat="1" x14ac:dyDescent="0.25">
      <c r="A9664" s="139"/>
    </row>
    <row r="9665" spans="1:1" s="138" customFormat="1" x14ac:dyDescent="0.25">
      <c r="A9665" s="139"/>
    </row>
    <row r="9666" spans="1:1" s="138" customFormat="1" x14ac:dyDescent="0.25">
      <c r="A9666" s="139"/>
    </row>
    <row r="9667" spans="1:1" s="138" customFormat="1" x14ac:dyDescent="0.25">
      <c r="A9667" s="139"/>
    </row>
    <row r="9668" spans="1:1" s="138" customFormat="1" x14ac:dyDescent="0.25">
      <c r="A9668" s="139"/>
    </row>
    <row r="9669" spans="1:1" s="138" customFormat="1" x14ac:dyDescent="0.25">
      <c r="A9669" s="139"/>
    </row>
    <row r="9670" spans="1:1" s="138" customFormat="1" x14ac:dyDescent="0.25">
      <c r="A9670" s="139"/>
    </row>
    <row r="9671" spans="1:1" s="138" customFormat="1" x14ac:dyDescent="0.25">
      <c r="A9671" s="139"/>
    </row>
    <row r="9672" spans="1:1" s="138" customFormat="1" x14ac:dyDescent="0.25">
      <c r="A9672" s="139"/>
    </row>
    <row r="9673" spans="1:1" s="138" customFormat="1" x14ac:dyDescent="0.25">
      <c r="A9673" s="139"/>
    </row>
    <row r="9674" spans="1:1" s="138" customFormat="1" x14ac:dyDescent="0.25">
      <c r="A9674" s="139"/>
    </row>
    <row r="9675" spans="1:1" s="138" customFormat="1" x14ac:dyDescent="0.25">
      <c r="A9675" s="139"/>
    </row>
    <row r="9676" spans="1:1" s="138" customFormat="1" x14ac:dyDescent="0.25">
      <c r="A9676" s="139"/>
    </row>
    <row r="9677" spans="1:1" s="138" customFormat="1" x14ac:dyDescent="0.25">
      <c r="A9677" s="139"/>
    </row>
    <row r="9678" spans="1:1" s="138" customFormat="1" x14ac:dyDescent="0.25">
      <c r="A9678" s="139"/>
    </row>
    <row r="9679" spans="1:1" s="138" customFormat="1" x14ac:dyDescent="0.25">
      <c r="A9679" s="139"/>
    </row>
    <row r="9680" spans="1:1" s="138" customFormat="1" x14ac:dyDescent="0.25">
      <c r="A9680" s="139"/>
    </row>
    <row r="9681" spans="1:1" s="138" customFormat="1" x14ac:dyDescent="0.25">
      <c r="A9681" s="139"/>
    </row>
    <row r="9682" spans="1:1" s="138" customFormat="1" x14ac:dyDescent="0.25">
      <c r="A9682" s="139"/>
    </row>
    <row r="9683" spans="1:1" s="138" customFormat="1" x14ac:dyDescent="0.25">
      <c r="A9683" s="139"/>
    </row>
    <row r="9684" spans="1:1" s="138" customFormat="1" x14ac:dyDescent="0.25">
      <c r="A9684" s="139"/>
    </row>
    <row r="9685" spans="1:1" s="138" customFormat="1" x14ac:dyDescent="0.25">
      <c r="A9685" s="139"/>
    </row>
    <row r="9686" spans="1:1" s="138" customFormat="1" x14ac:dyDescent="0.25">
      <c r="A9686" s="139"/>
    </row>
    <row r="9687" spans="1:1" s="138" customFormat="1" x14ac:dyDescent="0.25">
      <c r="A9687" s="139"/>
    </row>
    <row r="9688" spans="1:1" s="138" customFormat="1" x14ac:dyDescent="0.25">
      <c r="A9688" s="139"/>
    </row>
    <row r="9689" spans="1:1" s="138" customFormat="1" x14ac:dyDescent="0.25">
      <c r="A9689" s="139"/>
    </row>
    <row r="9690" spans="1:1" s="138" customFormat="1" x14ac:dyDescent="0.25">
      <c r="A9690" s="139"/>
    </row>
    <row r="9691" spans="1:1" s="138" customFormat="1" x14ac:dyDescent="0.25">
      <c r="A9691" s="139"/>
    </row>
    <row r="9692" spans="1:1" s="138" customFormat="1" x14ac:dyDescent="0.25">
      <c r="A9692" s="139"/>
    </row>
    <row r="9693" spans="1:1" s="138" customFormat="1" x14ac:dyDescent="0.25">
      <c r="A9693" s="139"/>
    </row>
    <row r="9694" spans="1:1" s="138" customFormat="1" x14ac:dyDescent="0.25">
      <c r="A9694" s="139"/>
    </row>
    <row r="9695" spans="1:1" s="138" customFormat="1" x14ac:dyDescent="0.25">
      <c r="A9695" s="139"/>
    </row>
    <row r="9696" spans="1:1" s="138" customFormat="1" x14ac:dyDescent="0.25">
      <c r="A9696" s="139"/>
    </row>
    <row r="9697" spans="1:1" s="138" customFormat="1" x14ac:dyDescent="0.25">
      <c r="A9697" s="139"/>
    </row>
    <row r="9698" spans="1:1" s="138" customFormat="1" x14ac:dyDescent="0.25">
      <c r="A9698" s="139"/>
    </row>
    <row r="9699" spans="1:1" s="138" customFormat="1" x14ac:dyDescent="0.25">
      <c r="A9699" s="139"/>
    </row>
    <row r="9700" spans="1:1" s="138" customFormat="1" x14ac:dyDescent="0.25">
      <c r="A9700" s="139"/>
    </row>
    <row r="9701" spans="1:1" s="138" customFormat="1" x14ac:dyDescent="0.25">
      <c r="A9701" s="139"/>
    </row>
    <row r="9702" spans="1:1" s="138" customFormat="1" x14ac:dyDescent="0.25">
      <c r="A9702" s="139"/>
    </row>
    <row r="9703" spans="1:1" s="138" customFormat="1" x14ac:dyDescent="0.25">
      <c r="A9703" s="139"/>
    </row>
    <row r="9704" spans="1:1" s="138" customFormat="1" x14ac:dyDescent="0.25">
      <c r="A9704" s="139"/>
    </row>
    <row r="9705" spans="1:1" s="138" customFormat="1" x14ac:dyDescent="0.25">
      <c r="A9705" s="139"/>
    </row>
    <row r="9706" spans="1:1" s="138" customFormat="1" x14ac:dyDescent="0.25">
      <c r="A9706" s="139"/>
    </row>
    <row r="9707" spans="1:1" s="138" customFormat="1" x14ac:dyDescent="0.25">
      <c r="A9707" s="139"/>
    </row>
    <row r="9708" spans="1:1" s="138" customFormat="1" x14ac:dyDescent="0.25">
      <c r="A9708" s="139"/>
    </row>
    <row r="9709" spans="1:1" s="138" customFormat="1" x14ac:dyDescent="0.25">
      <c r="A9709" s="139"/>
    </row>
    <row r="9710" spans="1:1" s="138" customFormat="1" x14ac:dyDescent="0.25">
      <c r="A9710" s="139"/>
    </row>
    <row r="9711" spans="1:1" s="138" customFormat="1" x14ac:dyDescent="0.25">
      <c r="A9711" s="139"/>
    </row>
    <row r="9712" spans="1:1" s="138" customFormat="1" x14ac:dyDescent="0.25">
      <c r="A9712" s="139"/>
    </row>
    <row r="9713" spans="1:1" s="138" customFormat="1" x14ac:dyDescent="0.25">
      <c r="A9713" s="139"/>
    </row>
    <row r="9714" spans="1:1" s="138" customFormat="1" x14ac:dyDescent="0.25">
      <c r="A9714" s="139"/>
    </row>
    <row r="9715" spans="1:1" s="138" customFormat="1" x14ac:dyDescent="0.25">
      <c r="A9715" s="139"/>
    </row>
    <row r="9716" spans="1:1" s="138" customFormat="1" x14ac:dyDescent="0.25">
      <c r="A9716" s="139"/>
    </row>
    <row r="9717" spans="1:1" s="138" customFormat="1" x14ac:dyDescent="0.25">
      <c r="A9717" s="139"/>
    </row>
    <row r="9718" spans="1:1" s="138" customFormat="1" x14ac:dyDescent="0.25">
      <c r="A9718" s="139"/>
    </row>
    <row r="9719" spans="1:1" s="138" customFormat="1" x14ac:dyDescent="0.25">
      <c r="A9719" s="139"/>
    </row>
    <row r="9720" spans="1:1" s="138" customFormat="1" x14ac:dyDescent="0.25">
      <c r="A9720" s="139"/>
    </row>
    <row r="9721" spans="1:1" s="138" customFormat="1" x14ac:dyDescent="0.25">
      <c r="A9721" s="139"/>
    </row>
    <row r="9722" spans="1:1" s="138" customFormat="1" x14ac:dyDescent="0.25">
      <c r="A9722" s="139"/>
    </row>
    <row r="9723" spans="1:1" s="138" customFormat="1" x14ac:dyDescent="0.25">
      <c r="A9723" s="139"/>
    </row>
    <row r="9724" spans="1:1" s="138" customFormat="1" x14ac:dyDescent="0.25">
      <c r="A9724" s="139"/>
    </row>
    <row r="9725" spans="1:1" s="138" customFormat="1" x14ac:dyDescent="0.25">
      <c r="A9725" s="139"/>
    </row>
    <row r="9726" spans="1:1" s="138" customFormat="1" x14ac:dyDescent="0.25">
      <c r="A9726" s="139"/>
    </row>
    <row r="9727" spans="1:1" s="138" customFormat="1" x14ac:dyDescent="0.25">
      <c r="A9727" s="139"/>
    </row>
    <row r="9728" spans="1:1" s="138" customFormat="1" x14ac:dyDescent="0.25">
      <c r="A9728" s="139"/>
    </row>
    <row r="9729" spans="1:1" s="138" customFormat="1" x14ac:dyDescent="0.25">
      <c r="A9729" s="139"/>
    </row>
    <row r="9730" spans="1:1" s="138" customFormat="1" x14ac:dyDescent="0.25">
      <c r="A9730" s="139"/>
    </row>
    <row r="9731" spans="1:1" s="138" customFormat="1" x14ac:dyDescent="0.25">
      <c r="A9731" s="139"/>
    </row>
    <row r="9732" spans="1:1" s="138" customFormat="1" x14ac:dyDescent="0.25">
      <c r="A9732" s="139"/>
    </row>
    <row r="9733" spans="1:1" s="138" customFormat="1" x14ac:dyDescent="0.25">
      <c r="A9733" s="139"/>
    </row>
    <row r="9734" spans="1:1" s="138" customFormat="1" x14ac:dyDescent="0.25">
      <c r="A9734" s="139"/>
    </row>
    <row r="9735" spans="1:1" s="138" customFormat="1" x14ac:dyDescent="0.25">
      <c r="A9735" s="139"/>
    </row>
    <row r="9736" spans="1:1" s="138" customFormat="1" x14ac:dyDescent="0.25">
      <c r="A9736" s="139"/>
    </row>
    <row r="9737" spans="1:1" s="138" customFormat="1" x14ac:dyDescent="0.25">
      <c r="A9737" s="139"/>
    </row>
    <row r="9738" spans="1:1" s="138" customFormat="1" x14ac:dyDescent="0.25">
      <c r="A9738" s="139"/>
    </row>
    <row r="9739" spans="1:1" s="138" customFormat="1" x14ac:dyDescent="0.25">
      <c r="A9739" s="139"/>
    </row>
    <row r="9740" spans="1:1" s="138" customFormat="1" x14ac:dyDescent="0.25">
      <c r="A9740" s="139"/>
    </row>
    <row r="9741" spans="1:1" s="138" customFormat="1" x14ac:dyDescent="0.25">
      <c r="A9741" s="139"/>
    </row>
    <row r="9742" spans="1:1" s="138" customFormat="1" x14ac:dyDescent="0.25">
      <c r="A9742" s="139"/>
    </row>
    <row r="9743" spans="1:1" s="138" customFormat="1" x14ac:dyDescent="0.25">
      <c r="A9743" s="139"/>
    </row>
    <row r="9744" spans="1:1" s="138" customFormat="1" x14ac:dyDescent="0.25">
      <c r="A9744" s="139"/>
    </row>
    <row r="9745" spans="1:1" s="138" customFormat="1" x14ac:dyDescent="0.25">
      <c r="A9745" s="139"/>
    </row>
    <row r="9746" spans="1:1" s="138" customFormat="1" x14ac:dyDescent="0.25">
      <c r="A9746" s="139"/>
    </row>
    <row r="9747" spans="1:1" s="138" customFormat="1" x14ac:dyDescent="0.25">
      <c r="A9747" s="139"/>
    </row>
    <row r="9748" spans="1:1" s="138" customFormat="1" x14ac:dyDescent="0.25">
      <c r="A9748" s="139"/>
    </row>
    <row r="9749" spans="1:1" s="138" customFormat="1" x14ac:dyDescent="0.25">
      <c r="A9749" s="139"/>
    </row>
    <row r="9750" spans="1:1" s="138" customFormat="1" x14ac:dyDescent="0.25">
      <c r="A9750" s="139"/>
    </row>
    <row r="9751" spans="1:1" s="138" customFormat="1" x14ac:dyDescent="0.25">
      <c r="A9751" s="139"/>
    </row>
    <row r="9752" spans="1:1" s="138" customFormat="1" x14ac:dyDescent="0.25">
      <c r="A9752" s="139"/>
    </row>
    <row r="9753" spans="1:1" s="138" customFormat="1" x14ac:dyDescent="0.25">
      <c r="A9753" s="139"/>
    </row>
    <row r="9754" spans="1:1" s="138" customFormat="1" x14ac:dyDescent="0.25">
      <c r="A9754" s="139"/>
    </row>
    <row r="9755" spans="1:1" s="138" customFormat="1" x14ac:dyDescent="0.25">
      <c r="A9755" s="139"/>
    </row>
    <row r="9756" spans="1:1" s="138" customFormat="1" x14ac:dyDescent="0.25">
      <c r="A9756" s="139"/>
    </row>
    <row r="9757" spans="1:1" s="138" customFormat="1" x14ac:dyDescent="0.25">
      <c r="A9757" s="139"/>
    </row>
    <row r="9758" spans="1:1" s="138" customFormat="1" x14ac:dyDescent="0.25">
      <c r="A9758" s="139"/>
    </row>
    <row r="9759" spans="1:1" s="138" customFormat="1" x14ac:dyDescent="0.25">
      <c r="A9759" s="139"/>
    </row>
    <row r="9760" spans="1:1" s="138" customFormat="1" x14ac:dyDescent="0.25">
      <c r="A9760" s="139"/>
    </row>
    <row r="9761" spans="1:1" s="138" customFormat="1" x14ac:dyDescent="0.25">
      <c r="A9761" s="139"/>
    </row>
    <row r="9762" spans="1:1" s="138" customFormat="1" x14ac:dyDescent="0.25">
      <c r="A9762" s="139"/>
    </row>
    <row r="9763" spans="1:1" s="138" customFormat="1" x14ac:dyDescent="0.25">
      <c r="A9763" s="139"/>
    </row>
    <row r="9764" spans="1:1" s="138" customFormat="1" x14ac:dyDescent="0.25">
      <c r="A9764" s="139"/>
    </row>
    <row r="9765" spans="1:1" s="138" customFormat="1" x14ac:dyDescent="0.25">
      <c r="A9765" s="139"/>
    </row>
    <row r="9766" spans="1:1" s="138" customFormat="1" x14ac:dyDescent="0.25">
      <c r="A9766" s="139"/>
    </row>
    <row r="9767" spans="1:1" s="138" customFormat="1" x14ac:dyDescent="0.25">
      <c r="A9767" s="139"/>
    </row>
    <row r="9768" spans="1:1" s="138" customFormat="1" x14ac:dyDescent="0.25">
      <c r="A9768" s="139"/>
    </row>
    <row r="9769" spans="1:1" s="138" customFormat="1" x14ac:dyDescent="0.25">
      <c r="A9769" s="139"/>
    </row>
    <row r="9770" spans="1:1" s="138" customFormat="1" x14ac:dyDescent="0.25">
      <c r="A9770" s="139"/>
    </row>
    <row r="9771" spans="1:1" s="138" customFormat="1" x14ac:dyDescent="0.25">
      <c r="A9771" s="139"/>
    </row>
    <row r="9772" spans="1:1" s="138" customFormat="1" x14ac:dyDescent="0.25">
      <c r="A9772" s="139"/>
    </row>
    <row r="9773" spans="1:1" s="138" customFormat="1" x14ac:dyDescent="0.25">
      <c r="A9773" s="139"/>
    </row>
    <row r="9774" spans="1:1" s="138" customFormat="1" x14ac:dyDescent="0.25">
      <c r="A9774" s="139"/>
    </row>
    <row r="9775" spans="1:1" s="138" customFormat="1" x14ac:dyDescent="0.25">
      <c r="A9775" s="139"/>
    </row>
    <row r="9776" spans="1:1" s="138" customFormat="1" x14ac:dyDescent="0.25">
      <c r="A9776" s="139"/>
    </row>
    <row r="9777" spans="1:1" s="138" customFormat="1" x14ac:dyDescent="0.25">
      <c r="A9777" s="139"/>
    </row>
    <row r="9778" spans="1:1" s="138" customFormat="1" x14ac:dyDescent="0.25">
      <c r="A9778" s="139"/>
    </row>
    <row r="9779" spans="1:1" s="138" customFormat="1" x14ac:dyDescent="0.25">
      <c r="A9779" s="139"/>
    </row>
    <row r="9780" spans="1:1" s="138" customFormat="1" x14ac:dyDescent="0.25">
      <c r="A9780" s="139"/>
    </row>
    <row r="9781" spans="1:1" s="138" customFormat="1" x14ac:dyDescent="0.25">
      <c r="A9781" s="139"/>
    </row>
    <row r="9782" spans="1:1" s="138" customFormat="1" x14ac:dyDescent="0.25">
      <c r="A9782" s="139"/>
    </row>
    <row r="9783" spans="1:1" s="138" customFormat="1" x14ac:dyDescent="0.25">
      <c r="A9783" s="139"/>
    </row>
    <row r="9784" spans="1:1" s="138" customFormat="1" x14ac:dyDescent="0.25">
      <c r="A9784" s="139"/>
    </row>
    <row r="9785" spans="1:1" s="138" customFormat="1" x14ac:dyDescent="0.25">
      <c r="A9785" s="139"/>
    </row>
    <row r="9786" spans="1:1" s="138" customFormat="1" x14ac:dyDescent="0.25">
      <c r="A9786" s="139"/>
    </row>
    <row r="9787" spans="1:1" s="138" customFormat="1" x14ac:dyDescent="0.25">
      <c r="A9787" s="139"/>
    </row>
    <row r="9788" spans="1:1" s="138" customFormat="1" x14ac:dyDescent="0.25">
      <c r="A9788" s="139"/>
    </row>
    <row r="9789" spans="1:1" s="138" customFormat="1" x14ac:dyDescent="0.25">
      <c r="A9789" s="139"/>
    </row>
    <row r="9790" spans="1:1" s="138" customFormat="1" x14ac:dyDescent="0.25">
      <c r="A9790" s="139"/>
    </row>
    <row r="9791" spans="1:1" s="138" customFormat="1" x14ac:dyDescent="0.25">
      <c r="A9791" s="139"/>
    </row>
    <row r="9792" spans="1:1" s="138" customFormat="1" x14ac:dyDescent="0.25">
      <c r="A9792" s="139"/>
    </row>
    <row r="9793" spans="1:1" s="138" customFormat="1" x14ac:dyDescent="0.25">
      <c r="A9793" s="139"/>
    </row>
    <row r="9794" spans="1:1" s="138" customFormat="1" x14ac:dyDescent="0.25">
      <c r="A9794" s="139"/>
    </row>
    <row r="9795" spans="1:1" s="138" customFormat="1" x14ac:dyDescent="0.25">
      <c r="A9795" s="139"/>
    </row>
    <row r="9796" spans="1:1" s="138" customFormat="1" x14ac:dyDescent="0.25">
      <c r="A9796" s="139"/>
    </row>
    <row r="9797" spans="1:1" s="138" customFormat="1" x14ac:dyDescent="0.25">
      <c r="A9797" s="139"/>
    </row>
    <row r="9798" spans="1:1" s="138" customFormat="1" x14ac:dyDescent="0.25">
      <c r="A9798" s="139"/>
    </row>
    <row r="9799" spans="1:1" s="138" customFormat="1" x14ac:dyDescent="0.25">
      <c r="A9799" s="139"/>
    </row>
    <row r="9800" spans="1:1" s="138" customFormat="1" x14ac:dyDescent="0.25">
      <c r="A9800" s="139"/>
    </row>
    <row r="9801" spans="1:1" s="138" customFormat="1" x14ac:dyDescent="0.25">
      <c r="A9801" s="139"/>
    </row>
    <row r="9802" spans="1:1" s="138" customFormat="1" x14ac:dyDescent="0.25">
      <c r="A9802" s="139"/>
    </row>
    <row r="9803" spans="1:1" s="138" customFormat="1" x14ac:dyDescent="0.25">
      <c r="A9803" s="139"/>
    </row>
    <row r="9804" spans="1:1" s="138" customFormat="1" x14ac:dyDescent="0.25">
      <c r="A9804" s="139"/>
    </row>
    <row r="9805" spans="1:1" s="138" customFormat="1" x14ac:dyDescent="0.25">
      <c r="A9805" s="139"/>
    </row>
    <row r="9806" spans="1:1" s="138" customFormat="1" x14ac:dyDescent="0.25">
      <c r="A9806" s="139"/>
    </row>
    <row r="9807" spans="1:1" s="138" customFormat="1" x14ac:dyDescent="0.25">
      <c r="A9807" s="139"/>
    </row>
    <row r="9808" spans="1:1" s="138" customFormat="1" x14ac:dyDescent="0.25">
      <c r="A9808" s="139"/>
    </row>
    <row r="9809" spans="1:1" s="138" customFormat="1" x14ac:dyDescent="0.25">
      <c r="A9809" s="139"/>
    </row>
    <row r="9810" spans="1:1" s="138" customFormat="1" x14ac:dyDescent="0.25">
      <c r="A9810" s="139"/>
    </row>
    <row r="9811" spans="1:1" s="138" customFormat="1" x14ac:dyDescent="0.25">
      <c r="A9811" s="139"/>
    </row>
    <row r="9812" spans="1:1" s="138" customFormat="1" x14ac:dyDescent="0.25">
      <c r="A9812" s="139"/>
    </row>
    <row r="9813" spans="1:1" s="138" customFormat="1" x14ac:dyDescent="0.25">
      <c r="A9813" s="139"/>
    </row>
    <row r="9814" spans="1:1" s="138" customFormat="1" x14ac:dyDescent="0.25">
      <c r="A9814" s="139"/>
    </row>
    <row r="9815" spans="1:1" s="138" customFormat="1" x14ac:dyDescent="0.25">
      <c r="A9815" s="139"/>
    </row>
    <row r="9816" spans="1:1" s="138" customFormat="1" x14ac:dyDescent="0.25">
      <c r="A9816" s="139"/>
    </row>
    <row r="9817" spans="1:1" s="138" customFormat="1" x14ac:dyDescent="0.25">
      <c r="A9817" s="139"/>
    </row>
    <row r="9818" spans="1:1" s="138" customFormat="1" x14ac:dyDescent="0.25">
      <c r="A9818" s="139"/>
    </row>
    <row r="9819" spans="1:1" s="138" customFormat="1" x14ac:dyDescent="0.25">
      <c r="A9819" s="139"/>
    </row>
    <row r="9820" spans="1:1" s="138" customFormat="1" x14ac:dyDescent="0.25">
      <c r="A9820" s="139"/>
    </row>
    <row r="9821" spans="1:1" s="138" customFormat="1" x14ac:dyDescent="0.25">
      <c r="A9821" s="139"/>
    </row>
    <row r="9822" spans="1:1" s="138" customFormat="1" x14ac:dyDescent="0.25">
      <c r="A9822" s="139"/>
    </row>
    <row r="9823" spans="1:1" s="138" customFormat="1" x14ac:dyDescent="0.25">
      <c r="A9823" s="139"/>
    </row>
    <row r="9824" spans="1:1" s="138" customFormat="1" x14ac:dyDescent="0.25">
      <c r="A9824" s="139"/>
    </row>
    <row r="9825" spans="1:1" s="138" customFormat="1" x14ac:dyDescent="0.25">
      <c r="A9825" s="139"/>
    </row>
    <row r="9826" spans="1:1" s="138" customFormat="1" x14ac:dyDescent="0.25">
      <c r="A9826" s="139"/>
    </row>
    <row r="9827" spans="1:1" s="138" customFormat="1" x14ac:dyDescent="0.25">
      <c r="A9827" s="139"/>
    </row>
    <row r="9828" spans="1:1" s="138" customFormat="1" x14ac:dyDescent="0.25">
      <c r="A9828" s="139"/>
    </row>
    <row r="9829" spans="1:1" s="138" customFormat="1" x14ac:dyDescent="0.25">
      <c r="A9829" s="139"/>
    </row>
    <row r="9830" spans="1:1" s="138" customFormat="1" x14ac:dyDescent="0.25">
      <c r="A9830" s="139"/>
    </row>
    <row r="9831" spans="1:1" s="138" customFormat="1" x14ac:dyDescent="0.25">
      <c r="A9831" s="139"/>
    </row>
    <row r="9832" spans="1:1" s="138" customFormat="1" x14ac:dyDescent="0.25">
      <c r="A9832" s="139"/>
    </row>
    <row r="9833" spans="1:1" s="138" customFormat="1" x14ac:dyDescent="0.25">
      <c r="A9833" s="139"/>
    </row>
    <row r="9834" spans="1:1" s="138" customFormat="1" x14ac:dyDescent="0.25">
      <c r="A9834" s="139"/>
    </row>
    <row r="9835" spans="1:1" s="138" customFormat="1" x14ac:dyDescent="0.25">
      <c r="A9835" s="139"/>
    </row>
    <row r="9836" spans="1:1" s="138" customFormat="1" x14ac:dyDescent="0.25">
      <c r="A9836" s="139"/>
    </row>
    <row r="9837" spans="1:1" s="138" customFormat="1" x14ac:dyDescent="0.25">
      <c r="A9837" s="139"/>
    </row>
    <row r="9838" spans="1:1" s="138" customFormat="1" x14ac:dyDescent="0.25">
      <c r="A9838" s="139"/>
    </row>
    <row r="9839" spans="1:1" s="138" customFormat="1" x14ac:dyDescent="0.25">
      <c r="A9839" s="139"/>
    </row>
    <row r="9840" spans="1:1" s="138" customFormat="1" x14ac:dyDescent="0.25">
      <c r="A9840" s="139"/>
    </row>
    <row r="9841" spans="1:1" s="138" customFormat="1" x14ac:dyDescent="0.25">
      <c r="A9841" s="139"/>
    </row>
    <row r="9842" spans="1:1" s="138" customFormat="1" x14ac:dyDescent="0.25">
      <c r="A9842" s="139"/>
    </row>
    <row r="9843" spans="1:1" s="138" customFormat="1" x14ac:dyDescent="0.25">
      <c r="A9843" s="139"/>
    </row>
    <row r="9844" spans="1:1" s="138" customFormat="1" x14ac:dyDescent="0.25">
      <c r="A9844" s="139"/>
    </row>
    <row r="9845" spans="1:1" s="138" customFormat="1" x14ac:dyDescent="0.25">
      <c r="A9845" s="139"/>
    </row>
    <row r="9846" spans="1:1" s="138" customFormat="1" x14ac:dyDescent="0.25">
      <c r="A9846" s="139"/>
    </row>
    <row r="9847" spans="1:1" s="138" customFormat="1" x14ac:dyDescent="0.25">
      <c r="A9847" s="139"/>
    </row>
    <row r="9848" spans="1:1" s="138" customFormat="1" x14ac:dyDescent="0.25">
      <c r="A9848" s="139"/>
    </row>
    <row r="9849" spans="1:1" s="138" customFormat="1" x14ac:dyDescent="0.25">
      <c r="A9849" s="139"/>
    </row>
    <row r="9850" spans="1:1" s="138" customFormat="1" x14ac:dyDescent="0.25">
      <c r="A9850" s="139"/>
    </row>
    <row r="9851" spans="1:1" s="138" customFormat="1" x14ac:dyDescent="0.25">
      <c r="A9851" s="139"/>
    </row>
    <row r="9852" spans="1:1" s="138" customFormat="1" x14ac:dyDescent="0.25">
      <c r="A9852" s="139"/>
    </row>
    <row r="9853" spans="1:1" s="138" customFormat="1" x14ac:dyDescent="0.25">
      <c r="A9853" s="139"/>
    </row>
    <row r="9854" spans="1:1" s="138" customFormat="1" x14ac:dyDescent="0.25">
      <c r="A9854" s="139"/>
    </row>
    <row r="9855" spans="1:1" s="138" customFormat="1" x14ac:dyDescent="0.25">
      <c r="A9855" s="139"/>
    </row>
    <row r="9856" spans="1:1" s="138" customFormat="1" x14ac:dyDescent="0.25">
      <c r="A9856" s="139"/>
    </row>
    <row r="9857" spans="1:1" s="138" customFormat="1" x14ac:dyDescent="0.25">
      <c r="A9857" s="139"/>
    </row>
    <row r="9858" spans="1:1" s="138" customFormat="1" x14ac:dyDescent="0.25">
      <c r="A9858" s="139"/>
    </row>
    <row r="9859" spans="1:1" s="138" customFormat="1" x14ac:dyDescent="0.25">
      <c r="A9859" s="139"/>
    </row>
    <row r="9860" spans="1:1" s="138" customFormat="1" x14ac:dyDescent="0.25">
      <c r="A9860" s="139"/>
    </row>
    <row r="9861" spans="1:1" s="138" customFormat="1" x14ac:dyDescent="0.25">
      <c r="A9861" s="139"/>
    </row>
    <row r="9862" spans="1:1" s="138" customFormat="1" x14ac:dyDescent="0.25">
      <c r="A9862" s="139"/>
    </row>
    <row r="9863" spans="1:1" s="138" customFormat="1" x14ac:dyDescent="0.25">
      <c r="A9863" s="139"/>
    </row>
    <row r="9864" spans="1:1" s="138" customFormat="1" x14ac:dyDescent="0.25">
      <c r="A9864" s="139"/>
    </row>
    <row r="9865" spans="1:1" s="138" customFormat="1" x14ac:dyDescent="0.25">
      <c r="A9865" s="139"/>
    </row>
    <row r="9866" spans="1:1" s="138" customFormat="1" x14ac:dyDescent="0.25">
      <c r="A9866" s="139"/>
    </row>
    <row r="9867" spans="1:1" s="138" customFormat="1" x14ac:dyDescent="0.25">
      <c r="A9867" s="139"/>
    </row>
    <row r="9868" spans="1:1" s="138" customFormat="1" x14ac:dyDescent="0.25">
      <c r="A9868" s="139"/>
    </row>
    <row r="9869" spans="1:1" s="138" customFormat="1" x14ac:dyDescent="0.25">
      <c r="A9869" s="139"/>
    </row>
    <row r="9870" spans="1:1" s="138" customFormat="1" x14ac:dyDescent="0.25">
      <c r="A9870" s="139"/>
    </row>
    <row r="9871" spans="1:1" s="138" customFormat="1" x14ac:dyDescent="0.25">
      <c r="A9871" s="139"/>
    </row>
    <row r="9872" spans="1:1" s="138" customFormat="1" x14ac:dyDescent="0.25">
      <c r="A9872" s="139"/>
    </row>
    <row r="9873" spans="1:1" s="138" customFormat="1" x14ac:dyDescent="0.25">
      <c r="A9873" s="139"/>
    </row>
    <row r="9874" spans="1:1" s="138" customFormat="1" x14ac:dyDescent="0.25">
      <c r="A9874" s="139"/>
    </row>
    <row r="9875" spans="1:1" s="138" customFormat="1" x14ac:dyDescent="0.25">
      <c r="A9875" s="139"/>
    </row>
    <row r="9876" spans="1:1" s="138" customFormat="1" x14ac:dyDescent="0.25">
      <c r="A9876" s="139"/>
    </row>
    <row r="9877" spans="1:1" s="138" customFormat="1" x14ac:dyDescent="0.25">
      <c r="A9877" s="139"/>
    </row>
    <row r="9878" spans="1:1" s="138" customFormat="1" x14ac:dyDescent="0.25">
      <c r="A9878" s="139"/>
    </row>
    <row r="9879" spans="1:1" s="138" customFormat="1" x14ac:dyDescent="0.25">
      <c r="A9879" s="139"/>
    </row>
    <row r="9880" spans="1:1" s="138" customFormat="1" x14ac:dyDescent="0.25">
      <c r="A9880" s="139"/>
    </row>
    <row r="9881" spans="1:1" s="138" customFormat="1" x14ac:dyDescent="0.25">
      <c r="A9881" s="139"/>
    </row>
    <row r="9882" spans="1:1" s="138" customFormat="1" x14ac:dyDescent="0.25">
      <c r="A9882" s="139"/>
    </row>
    <row r="9883" spans="1:1" s="138" customFormat="1" x14ac:dyDescent="0.25">
      <c r="A9883" s="139"/>
    </row>
    <row r="9884" spans="1:1" s="138" customFormat="1" x14ac:dyDescent="0.25">
      <c r="A9884" s="139"/>
    </row>
    <row r="9885" spans="1:1" s="138" customFormat="1" x14ac:dyDescent="0.25">
      <c r="A9885" s="139"/>
    </row>
    <row r="9886" spans="1:1" s="138" customFormat="1" x14ac:dyDescent="0.25">
      <c r="A9886" s="139"/>
    </row>
    <row r="9887" spans="1:1" s="138" customFormat="1" x14ac:dyDescent="0.25">
      <c r="A9887" s="139"/>
    </row>
    <row r="9888" spans="1:1" s="138" customFormat="1" x14ac:dyDescent="0.25">
      <c r="A9888" s="139"/>
    </row>
    <row r="9889" spans="1:1" s="138" customFormat="1" x14ac:dyDescent="0.25">
      <c r="A9889" s="139"/>
    </row>
    <row r="9890" spans="1:1" s="138" customFormat="1" x14ac:dyDescent="0.25">
      <c r="A9890" s="139"/>
    </row>
    <row r="9891" spans="1:1" s="138" customFormat="1" x14ac:dyDescent="0.25">
      <c r="A9891" s="139"/>
    </row>
    <row r="9892" spans="1:1" s="138" customFormat="1" x14ac:dyDescent="0.25">
      <c r="A9892" s="139"/>
    </row>
    <row r="9893" spans="1:1" s="138" customFormat="1" x14ac:dyDescent="0.25">
      <c r="A9893" s="139"/>
    </row>
    <row r="9894" spans="1:1" s="138" customFormat="1" x14ac:dyDescent="0.25">
      <c r="A9894" s="139"/>
    </row>
    <row r="9895" spans="1:1" s="138" customFormat="1" x14ac:dyDescent="0.25">
      <c r="A9895" s="139"/>
    </row>
    <row r="9896" spans="1:1" s="138" customFormat="1" x14ac:dyDescent="0.25">
      <c r="A9896" s="139"/>
    </row>
    <row r="9897" spans="1:1" s="138" customFormat="1" x14ac:dyDescent="0.25">
      <c r="A9897" s="139"/>
    </row>
    <row r="9898" spans="1:1" s="138" customFormat="1" x14ac:dyDescent="0.25">
      <c r="A9898" s="139"/>
    </row>
    <row r="9899" spans="1:1" s="138" customFormat="1" x14ac:dyDescent="0.25">
      <c r="A9899" s="139"/>
    </row>
    <row r="9900" spans="1:1" s="138" customFormat="1" x14ac:dyDescent="0.25">
      <c r="A9900" s="139"/>
    </row>
    <row r="9901" spans="1:1" s="138" customFormat="1" x14ac:dyDescent="0.25">
      <c r="A9901" s="139"/>
    </row>
    <row r="9902" spans="1:1" s="138" customFormat="1" x14ac:dyDescent="0.25">
      <c r="A9902" s="139"/>
    </row>
    <row r="9903" spans="1:1" s="138" customFormat="1" x14ac:dyDescent="0.25">
      <c r="A9903" s="139"/>
    </row>
    <row r="9904" spans="1:1" s="138" customFormat="1" x14ac:dyDescent="0.25">
      <c r="A9904" s="139"/>
    </row>
    <row r="9905" spans="1:1" s="138" customFormat="1" x14ac:dyDescent="0.25">
      <c r="A9905" s="139"/>
    </row>
    <row r="9906" spans="1:1" s="138" customFormat="1" x14ac:dyDescent="0.25">
      <c r="A9906" s="139"/>
    </row>
    <row r="9907" spans="1:1" s="138" customFormat="1" x14ac:dyDescent="0.25">
      <c r="A9907" s="139"/>
    </row>
    <row r="9908" spans="1:1" s="138" customFormat="1" x14ac:dyDescent="0.25">
      <c r="A9908" s="139"/>
    </row>
    <row r="9909" spans="1:1" s="138" customFormat="1" x14ac:dyDescent="0.25">
      <c r="A9909" s="139"/>
    </row>
    <row r="9910" spans="1:1" s="138" customFormat="1" x14ac:dyDescent="0.25">
      <c r="A9910" s="139"/>
    </row>
    <row r="9911" spans="1:1" s="138" customFormat="1" x14ac:dyDescent="0.25">
      <c r="A9911" s="139"/>
    </row>
    <row r="9912" spans="1:1" s="138" customFormat="1" x14ac:dyDescent="0.25">
      <c r="A9912" s="139"/>
    </row>
    <row r="9913" spans="1:1" s="138" customFormat="1" x14ac:dyDescent="0.25">
      <c r="A9913" s="139"/>
    </row>
    <row r="9914" spans="1:1" s="138" customFormat="1" x14ac:dyDescent="0.25">
      <c r="A9914" s="139"/>
    </row>
    <row r="9915" spans="1:1" s="138" customFormat="1" x14ac:dyDescent="0.25">
      <c r="A9915" s="139"/>
    </row>
    <row r="9916" spans="1:1" s="138" customFormat="1" x14ac:dyDescent="0.25">
      <c r="A9916" s="139"/>
    </row>
    <row r="9917" spans="1:1" s="138" customFormat="1" x14ac:dyDescent="0.25">
      <c r="A9917" s="139"/>
    </row>
    <row r="9918" spans="1:1" s="138" customFormat="1" x14ac:dyDescent="0.25">
      <c r="A9918" s="139"/>
    </row>
    <row r="9919" spans="1:1" s="138" customFormat="1" x14ac:dyDescent="0.25">
      <c r="A9919" s="139"/>
    </row>
    <row r="9920" spans="1:1" s="138" customFormat="1" x14ac:dyDescent="0.25">
      <c r="A9920" s="139"/>
    </row>
    <row r="9921" spans="1:1" s="138" customFormat="1" x14ac:dyDescent="0.25">
      <c r="A9921" s="139"/>
    </row>
    <row r="9922" spans="1:1" s="138" customFormat="1" x14ac:dyDescent="0.25">
      <c r="A9922" s="139"/>
    </row>
    <row r="9923" spans="1:1" s="138" customFormat="1" x14ac:dyDescent="0.25">
      <c r="A9923" s="139"/>
    </row>
    <row r="9924" spans="1:1" s="138" customFormat="1" x14ac:dyDescent="0.25">
      <c r="A9924" s="139"/>
    </row>
    <row r="9925" spans="1:1" s="138" customFormat="1" x14ac:dyDescent="0.25">
      <c r="A9925" s="139"/>
    </row>
    <row r="9926" spans="1:1" s="138" customFormat="1" x14ac:dyDescent="0.25">
      <c r="A9926" s="139"/>
    </row>
    <row r="9927" spans="1:1" s="138" customFormat="1" x14ac:dyDescent="0.25">
      <c r="A9927" s="139"/>
    </row>
    <row r="9928" spans="1:1" s="138" customFormat="1" x14ac:dyDescent="0.25">
      <c r="A9928" s="139"/>
    </row>
    <row r="9929" spans="1:1" s="138" customFormat="1" x14ac:dyDescent="0.25">
      <c r="A9929" s="139"/>
    </row>
    <row r="9930" spans="1:1" s="138" customFormat="1" x14ac:dyDescent="0.25">
      <c r="A9930" s="139"/>
    </row>
    <row r="9931" spans="1:1" s="138" customFormat="1" x14ac:dyDescent="0.25">
      <c r="A9931" s="139"/>
    </row>
    <row r="9932" spans="1:1" s="138" customFormat="1" x14ac:dyDescent="0.25">
      <c r="A9932" s="139"/>
    </row>
    <row r="9933" spans="1:1" s="138" customFormat="1" x14ac:dyDescent="0.25">
      <c r="A9933" s="139"/>
    </row>
    <row r="9934" spans="1:1" s="138" customFormat="1" x14ac:dyDescent="0.25">
      <c r="A9934" s="139"/>
    </row>
    <row r="9935" spans="1:1" s="138" customFormat="1" x14ac:dyDescent="0.25">
      <c r="A9935" s="139"/>
    </row>
    <row r="9936" spans="1:1" s="138" customFormat="1" x14ac:dyDescent="0.25">
      <c r="A9936" s="139"/>
    </row>
    <row r="9937" spans="1:1" s="138" customFormat="1" x14ac:dyDescent="0.25">
      <c r="A9937" s="139"/>
    </row>
    <row r="9938" spans="1:1" s="138" customFormat="1" x14ac:dyDescent="0.25">
      <c r="A9938" s="139"/>
    </row>
    <row r="9939" spans="1:1" s="138" customFormat="1" x14ac:dyDescent="0.25">
      <c r="A9939" s="139"/>
    </row>
    <row r="9940" spans="1:1" s="138" customFormat="1" x14ac:dyDescent="0.25">
      <c r="A9940" s="139"/>
    </row>
    <row r="9941" spans="1:1" s="138" customFormat="1" x14ac:dyDescent="0.25">
      <c r="A9941" s="139"/>
    </row>
    <row r="9942" spans="1:1" s="138" customFormat="1" x14ac:dyDescent="0.25">
      <c r="A9942" s="139"/>
    </row>
    <row r="9943" spans="1:1" s="138" customFormat="1" x14ac:dyDescent="0.25">
      <c r="A9943" s="139"/>
    </row>
    <row r="9944" spans="1:1" s="138" customFormat="1" x14ac:dyDescent="0.25">
      <c r="A9944" s="139"/>
    </row>
    <row r="9945" spans="1:1" s="138" customFormat="1" x14ac:dyDescent="0.25">
      <c r="A9945" s="139"/>
    </row>
    <row r="9946" spans="1:1" s="138" customFormat="1" x14ac:dyDescent="0.25">
      <c r="A9946" s="139"/>
    </row>
    <row r="9947" spans="1:1" s="138" customFormat="1" x14ac:dyDescent="0.25">
      <c r="A9947" s="139"/>
    </row>
    <row r="9948" spans="1:1" s="138" customFormat="1" x14ac:dyDescent="0.25">
      <c r="A9948" s="139"/>
    </row>
    <row r="9949" spans="1:1" s="138" customFormat="1" x14ac:dyDescent="0.25">
      <c r="A9949" s="139"/>
    </row>
    <row r="9950" spans="1:1" s="138" customFormat="1" x14ac:dyDescent="0.25">
      <c r="A9950" s="139"/>
    </row>
    <row r="9951" spans="1:1" s="138" customFormat="1" x14ac:dyDescent="0.25">
      <c r="A9951" s="139"/>
    </row>
    <row r="9952" spans="1:1" s="138" customFormat="1" x14ac:dyDescent="0.25">
      <c r="A9952" s="139"/>
    </row>
    <row r="9953" spans="1:1" s="138" customFormat="1" x14ac:dyDescent="0.25">
      <c r="A9953" s="139"/>
    </row>
    <row r="9954" spans="1:1" s="138" customFormat="1" x14ac:dyDescent="0.25">
      <c r="A9954" s="139"/>
    </row>
    <row r="9955" spans="1:1" s="138" customFormat="1" x14ac:dyDescent="0.25">
      <c r="A9955" s="139"/>
    </row>
    <row r="9956" spans="1:1" s="138" customFormat="1" x14ac:dyDescent="0.25">
      <c r="A9956" s="139"/>
    </row>
    <row r="9957" spans="1:1" s="138" customFormat="1" x14ac:dyDescent="0.25">
      <c r="A9957" s="139"/>
    </row>
    <row r="9958" spans="1:1" s="138" customFormat="1" x14ac:dyDescent="0.25">
      <c r="A9958" s="139"/>
    </row>
    <row r="9959" spans="1:1" s="138" customFormat="1" x14ac:dyDescent="0.25">
      <c r="A9959" s="139"/>
    </row>
    <row r="9960" spans="1:1" s="138" customFormat="1" x14ac:dyDescent="0.25">
      <c r="A9960" s="139"/>
    </row>
    <row r="9961" spans="1:1" s="138" customFormat="1" x14ac:dyDescent="0.25">
      <c r="A9961" s="139"/>
    </row>
    <row r="9962" spans="1:1" s="138" customFormat="1" x14ac:dyDescent="0.25">
      <c r="A9962" s="139"/>
    </row>
    <row r="9963" spans="1:1" s="138" customFormat="1" x14ac:dyDescent="0.25">
      <c r="A9963" s="139"/>
    </row>
    <row r="9964" spans="1:1" s="138" customFormat="1" x14ac:dyDescent="0.25">
      <c r="A9964" s="139"/>
    </row>
    <row r="9965" spans="1:1" s="138" customFormat="1" x14ac:dyDescent="0.25">
      <c r="A9965" s="139"/>
    </row>
    <row r="9966" spans="1:1" s="138" customFormat="1" x14ac:dyDescent="0.25">
      <c r="A9966" s="139"/>
    </row>
    <row r="9967" spans="1:1" s="138" customFormat="1" x14ac:dyDescent="0.25">
      <c r="A9967" s="139"/>
    </row>
    <row r="9968" spans="1:1" s="138" customFormat="1" x14ac:dyDescent="0.25">
      <c r="A9968" s="139"/>
    </row>
    <row r="9969" spans="1:1" s="138" customFormat="1" x14ac:dyDescent="0.25">
      <c r="A9969" s="139"/>
    </row>
    <row r="9970" spans="1:1" s="138" customFormat="1" x14ac:dyDescent="0.25">
      <c r="A9970" s="139"/>
    </row>
    <row r="9971" spans="1:1" s="138" customFormat="1" x14ac:dyDescent="0.25">
      <c r="A9971" s="139"/>
    </row>
    <row r="9972" spans="1:1" s="138" customFormat="1" x14ac:dyDescent="0.25">
      <c r="A9972" s="139"/>
    </row>
    <row r="9973" spans="1:1" s="138" customFormat="1" x14ac:dyDescent="0.25">
      <c r="A9973" s="139"/>
    </row>
    <row r="9974" spans="1:1" s="138" customFormat="1" x14ac:dyDescent="0.25">
      <c r="A9974" s="139"/>
    </row>
    <row r="9975" spans="1:1" s="138" customFormat="1" x14ac:dyDescent="0.25">
      <c r="A9975" s="139"/>
    </row>
    <row r="9976" spans="1:1" s="138" customFormat="1" x14ac:dyDescent="0.25">
      <c r="A9976" s="139"/>
    </row>
    <row r="9977" spans="1:1" s="138" customFormat="1" x14ac:dyDescent="0.25">
      <c r="A9977" s="139"/>
    </row>
    <row r="9978" spans="1:1" s="138" customFormat="1" x14ac:dyDescent="0.25">
      <c r="A9978" s="139"/>
    </row>
    <row r="9979" spans="1:1" s="138" customFormat="1" x14ac:dyDescent="0.25">
      <c r="A9979" s="139"/>
    </row>
    <row r="9980" spans="1:1" s="138" customFormat="1" x14ac:dyDescent="0.25">
      <c r="A9980" s="139"/>
    </row>
    <row r="9981" spans="1:1" s="138" customFormat="1" x14ac:dyDescent="0.25">
      <c r="A9981" s="139"/>
    </row>
    <row r="9982" spans="1:1" s="138" customFormat="1" x14ac:dyDescent="0.25">
      <c r="A9982" s="139"/>
    </row>
    <row r="9983" spans="1:1" s="138" customFormat="1" x14ac:dyDescent="0.25">
      <c r="A9983" s="139"/>
    </row>
    <row r="9984" spans="1:1" s="138" customFormat="1" x14ac:dyDescent="0.25">
      <c r="A9984" s="139"/>
    </row>
    <row r="9985" spans="1:1" s="138" customFormat="1" x14ac:dyDescent="0.25">
      <c r="A9985" s="139"/>
    </row>
    <row r="9986" spans="1:1" s="138" customFormat="1" x14ac:dyDescent="0.25">
      <c r="A9986" s="139"/>
    </row>
    <row r="9987" spans="1:1" s="138" customFormat="1" x14ac:dyDescent="0.25">
      <c r="A9987" s="139"/>
    </row>
    <row r="9988" spans="1:1" s="138" customFormat="1" x14ac:dyDescent="0.25">
      <c r="A9988" s="139"/>
    </row>
    <row r="9989" spans="1:1" s="138" customFormat="1" x14ac:dyDescent="0.25">
      <c r="A9989" s="139"/>
    </row>
    <row r="9990" spans="1:1" s="138" customFormat="1" x14ac:dyDescent="0.25">
      <c r="A9990" s="139"/>
    </row>
    <row r="9991" spans="1:1" s="138" customFormat="1" x14ac:dyDescent="0.25">
      <c r="A9991" s="139"/>
    </row>
    <row r="9992" spans="1:1" s="138" customFormat="1" x14ac:dyDescent="0.25">
      <c r="A9992" s="139"/>
    </row>
    <row r="9993" spans="1:1" s="138" customFormat="1" x14ac:dyDescent="0.25">
      <c r="A9993" s="139"/>
    </row>
    <row r="9994" spans="1:1" s="138" customFormat="1" x14ac:dyDescent="0.25">
      <c r="A9994" s="139"/>
    </row>
    <row r="9995" spans="1:1" s="138" customFormat="1" x14ac:dyDescent="0.25">
      <c r="A9995" s="139"/>
    </row>
    <row r="9996" spans="1:1" s="138" customFormat="1" x14ac:dyDescent="0.25">
      <c r="A9996" s="139"/>
    </row>
    <row r="9997" spans="1:1" s="138" customFormat="1" x14ac:dyDescent="0.25">
      <c r="A9997" s="139"/>
    </row>
    <row r="9998" spans="1:1" s="138" customFormat="1" x14ac:dyDescent="0.25">
      <c r="A9998" s="139"/>
    </row>
    <row r="9999" spans="1:1" s="138" customFormat="1" x14ac:dyDescent="0.25">
      <c r="A9999" s="139"/>
    </row>
    <row r="10000" spans="1:1" s="138" customFormat="1" x14ac:dyDescent="0.25">
      <c r="A10000" s="139"/>
    </row>
    <row r="10001" spans="1:1" s="138" customFormat="1" x14ac:dyDescent="0.25">
      <c r="A10001" s="139"/>
    </row>
    <row r="10002" spans="1:1" s="138" customFormat="1" x14ac:dyDescent="0.25">
      <c r="A10002" s="139"/>
    </row>
    <row r="10003" spans="1:1" s="138" customFormat="1" x14ac:dyDescent="0.25">
      <c r="A10003" s="139"/>
    </row>
    <row r="10004" spans="1:1" s="138" customFormat="1" x14ac:dyDescent="0.25">
      <c r="A10004" s="139"/>
    </row>
    <row r="10005" spans="1:1" s="138" customFormat="1" x14ac:dyDescent="0.25">
      <c r="A10005" s="139"/>
    </row>
    <row r="10006" spans="1:1" s="138" customFormat="1" x14ac:dyDescent="0.25">
      <c r="A10006" s="139"/>
    </row>
    <row r="10007" spans="1:1" s="138" customFormat="1" x14ac:dyDescent="0.25">
      <c r="A10007" s="139"/>
    </row>
    <row r="10008" spans="1:1" s="138" customFormat="1" x14ac:dyDescent="0.25">
      <c r="A10008" s="139"/>
    </row>
    <row r="10009" spans="1:1" s="138" customFormat="1" x14ac:dyDescent="0.25">
      <c r="A10009" s="139"/>
    </row>
    <row r="10010" spans="1:1" s="138" customFormat="1" x14ac:dyDescent="0.25">
      <c r="A10010" s="139"/>
    </row>
    <row r="10011" spans="1:1" s="138" customFormat="1" x14ac:dyDescent="0.25">
      <c r="A10011" s="139"/>
    </row>
    <row r="10012" spans="1:1" s="138" customFormat="1" x14ac:dyDescent="0.25">
      <c r="A10012" s="139"/>
    </row>
    <row r="10013" spans="1:1" s="138" customFormat="1" x14ac:dyDescent="0.25">
      <c r="A10013" s="139"/>
    </row>
    <row r="10014" spans="1:1" s="138" customFormat="1" x14ac:dyDescent="0.25">
      <c r="A10014" s="139"/>
    </row>
    <row r="10015" spans="1:1" s="138" customFormat="1" x14ac:dyDescent="0.25">
      <c r="A10015" s="139"/>
    </row>
    <row r="10016" spans="1:1" s="138" customFormat="1" x14ac:dyDescent="0.25">
      <c r="A10016" s="139"/>
    </row>
    <row r="10017" spans="1:1" s="138" customFormat="1" x14ac:dyDescent="0.25">
      <c r="A10017" s="139"/>
    </row>
    <row r="10018" spans="1:1" s="138" customFormat="1" x14ac:dyDescent="0.25">
      <c r="A10018" s="139"/>
    </row>
    <row r="10019" spans="1:1" s="138" customFormat="1" x14ac:dyDescent="0.25">
      <c r="A10019" s="139"/>
    </row>
    <row r="10020" spans="1:1" s="138" customFormat="1" x14ac:dyDescent="0.25">
      <c r="A10020" s="139"/>
    </row>
    <row r="10021" spans="1:1" s="138" customFormat="1" x14ac:dyDescent="0.25">
      <c r="A10021" s="139"/>
    </row>
    <row r="10022" spans="1:1" s="138" customFormat="1" x14ac:dyDescent="0.25">
      <c r="A10022" s="139"/>
    </row>
    <row r="10023" spans="1:1" s="138" customFormat="1" x14ac:dyDescent="0.25">
      <c r="A10023" s="139"/>
    </row>
    <row r="10024" spans="1:1" s="138" customFormat="1" x14ac:dyDescent="0.25">
      <c r="A10024" s="139"/>
    </row>
    <row r="10025" spans="1:1" s="138" customFormat="1" x14ac:dyDescent="0.25">
      <c r="A10025" s="139"/>
    </row>
    <row r="10026" spans="1:1" s="138" customFormat="1" x14ac:dyDescent="0.25">
      <c r="A10026" s="139"/>
    </row>
    <row r="10027" spans="1:1" s="138" customFormat="1" x14ac:dyDescent="0.25">
      <c r="A10027" s="139"/>
    </row>
    <row r="10028" spans="1:1" s="138" customFormat="1" x14ac:dyDescent="0.25">
      <c r="A10028" s="139"/>
    </row>
    <row r="10029" spans="1:1" s="138" customFormat="1" x14ac:dyDescent="0.25">
      <c r="A10029" s="139"/>
    </row>
    <row r="10030" spans="1:1" s="138" customFormat="1" x14ac:dyDescent="0.25">
      <c r="A10030" s="139"/>
    </row>
    <row r="10031" spans="1:1" s="138" customFormat="1" x14ac:dyDescent="0.25">
      <c r="A10031" s="139"/>
    </row>
    <row r="10032" spans="1:1" s="138" customFormat="1" x14ac:dyDescent="0.25">
      <c r="A10032" s="139"/>
    </row>
    <row r="10033" spans="1:1" s="138" customFormat="1" x14ac:dyDescent="0.25">
      <c r="A10033" s="139"/>
    </row>
    <row r="10034" spans="1:1" s="138" customFormat="1" x14ac:dyDescent="0.25">
      <c r="A10034" s="139"/>
    </row>
    <row r="10035" spans="1:1" s="138" customFormat="1" x14ac:dyDescent="0.25">
      <c r="A10035" s="139"/>
    </row>
    <row r="10036" spans="1:1" s="138" customFormat="1" x14ac:dyDescent="0.25">
      <c r="A10036" s="139"/>
    </row>
    <row r="10037" spans="1:1" s="138" customFormat="1" x14ac:dyDescent="0.25">
      <c r="A10037" s="139"/>
    </row>
    <row r="10038" spans="1:1" s="138" customFormat="1" x14ac:dyDescent="0.25">
      <c r="A10038" s="139"/>
    </row>
    <row r="10039" spans="1:1" s="138" customFormat="1" x14ac:dyDescent="0.25">
      <c r="A10039" s="139"/>
    </row>
    <row r="10040" spans="1:1" s="138" customFormat="1" x14ac:dyDescent="0.25">
      <c r="A10040" s="139"/>
    </row>
    <row r="10041" spans="1:1" s="138" customFormat="1" x14ac:dyDescent="0.25">
      <c r="A10041" s="139"/>
    </row>
    <row r="10042" spans="1:1" s="138" customFormat="1" x14ac:dyDescent="0.25">
      <c r="A10042" s="139"/>
    </row>
    <row r="10043" spans="1:1" s="138" customFormat="1" x14ac:dyDescent="0.25">
      <c r="A10043" s="139"/>
    </row>
    <row r="10044" spans="1:1" s="138" customFormat="1" x14ac:dyDescent="0.25">
      <c r="A10044" s="139"/>
    </row>
    <row r="10045" spans="1:1" s="138" customFormat="1" x14ac:dyDescent="0.25">
      <c r="A10045" s="139"/>
    </row>
    <row r="10046" spans="1:1" s="138" customFormat="1" x14ac:dyDescent="0.25">
      <c r="A10046" s="139"/>
    </row>
    <row r="10047" spans="1:1" s="138" customFormat="1" x14ac:dyDescent="0.25">
      <c r="A10047" s="139"/>
    </row>
    <row r="10048" spans="1:1" s="138" customFormat="1" x14ac:dyDescent="0.25">
      <c r="A10048" s="139"/>
    </row>
    <row r="10049" spans="1:1" s="138" customFormat="1" x14ac:dyDescent="0.25">
      <c r="A10049" s="139"/>
    </row>
    <row r="10050" spans="1:1" s="138" customFormat="1" x14ac:dyDescent="0.25">
      <c r="A10050" s="139"/>
    </row>
    <row r="10051" spans="1:1" s="138" customFormat="1" x14ac:dyDescent="0.25">
      <c r="A10051" s="139"/>
    </row>
    <row r="10052" spans="1:1" s="138" customFormat="1" x14ac:dyDescent="0.25">
      <c r="A10052" s="139"/>
    </row>
    <row r="10053" spans="1:1" s="138" customFormat="1" x14ac:dyDescent="0.25">
      <c r="A10053" s="139"/>
    </row>
    <row r="10054" spans="1:1" s="138" customFormat="1" x14ac:dyDescent="0.25">
      <c r="A10054" s="139"/>
    </row>
    <row r="10055" spans="1:1" s="138" customFormat="1" x14ac:dyDescent="0.25">
      <c r="A10055" s="139"/>
    </row>
    <row r="10056" spans="1:1" s="138" customFormat="1" x14ac:dyDescent="0.25">
      <c r="A10056" s="139"/>
    </row>
    <row r="10057" spans="1:1" s="138" customFormat="1" x14ac:dyDescent="0.25">
      <c r="A10057" s="139"/>
    </row>
    <row r="10058" spans="1:1" s="138" customFormat="1" x14ac:dyDescent="0.25">
      <c r="A10058" s="139"/>
    </row>
    <row r="10059" spans="1:1" s="138" customFormat="1" x14ac:dyDescent="0.25">
      <c r="A10059" s="139"/>
    </row>
    <row r="10060" spans="1:1" s="138" customFormat="1" x14ac:dyDescent="0.25">
      <c r="A10060" s="139"/>
    </row>
    <row r="10061" spans="1:1" s="138" customFormat="1" x14ac:dyDescent="0.25">
      <c r="A10061" s="139"/>
    </row>
    <row r="10062" spans="1:1" s="138" customFormat="1" x14ac:dyDescent="0.25">
      <c r="A10062" s="139"/>
    </row>
    <row r="10063" spans="1:1" s="138" customFormat="1" x14ac:dyDescent="0.25">
      <c r="A10063" s="139"/>
    </row>
    <row r="10064" spans="1:1" s="138" customFormat="1" x14ac:dyDescent="0.25">
      <c r="A10064" s="139"/>
    </row>
    <row r="10065" spans="1:1" s="138" customFormat="1" x14ac:dyDescent="0.25">
      <c r="A10065" s="139"/>
    </row>
    <row r="10066" spans="1:1" s="138" customFormat="1" x14ac:dyDescent="0.25">
      <c r="A10066" s="139"/>
    </row>
    <row r="10067" spans="1:1" s="138" customFormat="1" x14ac:dyDescent="0.25">
      <c r="A10067" s="139"/>
    </row>
    <row r="10068" spans="1:1" s="138" customFormat="1" x14ac:dyDescent="0.25">
      <c r="A10068" s="139"/>
    </row>
    <row r="10069" spans="1:1" s="138" customFormat="1" x14ac:dyDescent="0.25">
      <c r="A10069" s="139"/>
    </row>
    <row r="10070" spans="1:1" s="138" customFormat="1" x14ac:dyDescent="0.25">
      <c r="A10070" s="139"/>
    </row>
    <row r="10071" spans="1:1" s="138" customFormat="1" x14ac:dyDescent="0.25">
      <c r="A10071" s="139"/>
    </row>
    <row r="10072" spans="1:1" s="138" customFormat="1" x14ac:dyDescent="0.25">
      <c r="A10072" s="139"/>
    </row>
    <row r="10073" spans="1:1" s="138" customFormat="1" x14ac:dyDescent="0.25">
      <c r="A10073" s="139"/>
    </row>
    <row r="10074" spans="1:1" s="138" customFormat="1" x14ac:dyDescent="0.25">
      <c r="A10074" s="139"/>
    </row>
    <row r="10075" spans="1:1" s="138" customFormat="1" x14ac:dyDescent="0.25">
      <c r="A10075" s="139"/>
    </row>
    <row r="10076" spans="1:1" s="138" customFormat="1" x14ac:dyDescent="0.25">
      <c r="A10076" s="139"/>
    </row>
    <row r="10077" spans="1:1" s="138" customFormat="1" x14ac:dyDescent="0.25">
      <c r="A10077" s="139"/>
    </row>
    <row r="10078" spans="1:1" s="138" customFormat="1" x14ac:dyDescent="0.25">
      <c r="A10078" s="139"/>
    </row>
    <row r="10079" spans="1:1" s="138" customFormat="1" x14ac:dyDescent="0.25">
      <c r="A10079" s="139"/>
    </row>
    <row r="10080" spans="1:1" s="138" customFormat="1" x14ac:dyDescent="0.25">
      <c r="A10080" s="139"/>
    </row>
    <row r="10081" spans="1:1" s="138" customFormat="1" x14ac:dyDescent="0.25">
      <c r="A10081" s="139"/>
    </row>
    <row r="10082" spans="1:1" s="138" customFormat="1" x14ac:dyDescent="0.25">
      <c r="A10082" s="139"/>
    </row>
    <row r="10083" spans="1:1" s="138" customFormat="1" x14ac:dyDescent="0.25">
      <c r="A10083" s="139"/>
    </row>
    <row r="10084" spans="1:1" s="138" customFormat="1" x14ac:dyDescent="0.25">
      <c r="A10084" s="139"/>
    </row>
    <row r="10085" spans="1:1" s="138" customFormat="1" x14ac:dyDescent="0.25">
      <c r="A10085" s="139"/>
    </row>
    <row r="10086" spans="1:1" s="138" customFormat="1" x14ac:dyDescent="0.25">
      <c r="A10086" s="139"/>
    </row>
    <row r="10087" spans="1:1" s="138" customFormat="1" x14ac:dyDescent="0.25">
      <c r="A10087" s="139"/>
    </row>
    <row r="10088" spans="1:1" s="138" customFormat="1" x14ac:dyDescent="0.25">
      <c r="A10088" s="139"/>
    </row>
    <row r="10089" spans="1:1" s="138" customFormat="1" x14ac:dyDescent="0.25">
      <c r="A10089" s="139"/>
    </row>
    <row r="10090" spans="1:1" s="138" customFormat="1" x14ac:dyDescent="0.25">
      <c r="A10090" s="139"/>
    </row>
    <row r="10091" spans="1:1" s="138" customFormat="1" x14ac:dyDescent="0.25">
      <c r="A10091" s="139"/>
    </row>
    <row r="10092" spans="1:1" s="138" customFormat="1" x14ac:dyDescent="0.25">
      <c r="A10092" s="139"/>
    </row>
    <row r="10093" spans="1:1" s="138" customFormat="1" x14ac:dyDescent="0.25">
      <c r="A10093" s="139"/>
    </row>
    <row r="10094" spans="1:1" s="138" customFormat="1" x14ac:dyDescent="0.25">
      <c r="A10094" s="139"/>
    </row>
    <row r="10095" spans="1:1" s="138" customFormat="1" x14ac:dyDescent="0.25">
      <c r="A10095" s="139"/>
    </row>
    <row r="10096" spans="1:1" s="138" customFormat="1" x14ac:dyDescent="0.25">
      <c r="A10096" s="139"/>
    </row>
    <row r="10097" spans="1:1" s="138" customFormat="1" x14ac:dyDescent="0.25">
      <c r="A10097" s="139"/>
    </row>
    <row r="10098" spans="1:1" s="138" customFormat="1" x14ac:dyDescent="0.25">
      <c r="A10098" s="139"/>
    </row>
    <row r="10099" spans="1:1" s="138" customFormat="1" x14ac:dyDescent="0.25">
      <c r="A10099" s="139"/>
    </row>
    <row r="10100" spans="1:1" s="138" customFormat="1" x14ac:dyDescent="0.25">
      <c r="A10100" s="139"/>
    </row>
    <row r="10101" spans="1:1" s="138" customFormat="1" x14ac:dyDescent="0.25">
      <c r="A10101" s="139"/>
    </row>
    <row r="10102" spans="1:1" s="138" customFormat="1" x14ac:dyDescent="0.25">
      <c r="A10102" s="139"/>
    </row>
    <row r="10103" spans="1:1" s="138" customFormat="1" x14ac:dyDescent="0.25">
      <c r="A10103" s="139"/>
    </row>
    <row r="10104" spans="1:1" s="138" customFormat="1" x14ac:dyDescent="0.25">
      <c r="A10104" s="139"/>
    </row>
    <row r="10105" spans="1:1" s="138" customFormat="1" x14ac:dyDescent="0.25">
      <c r="A10105" s="139"/>
    </row>
    <row r="10106" spans="1:1" s="138" customFormat="1" x14ac:dyDescent="0.25">
      <c r="A10106" s="139"/>
    </row>
    <row r="10107" spans="1:1" s="138" customFormat="1" x14ac:dyDescent="0.25">
      <c r="A10107" s="139"/>
    </row>
    <row r="10108" spans="1:1" s="138" customFormat="1" x14ac:dyDescent="0.25">
      <c r="A10108" s="139"/>
    </row>
    <row r="10109" spans="1:1" s="138" customFormat="1" x14ac:dyDescent="0.25">
      <c r="A10109" s="139"/>
    </row>
    <row r="10110" spans="1:1" s="138" customFormat="1" x14ac:dyDescent="0.25">
      <c r="A10110" s="139"/>
    </row>
    <row r="10111" spans="1:1" s="138" customFormat="1" x14ac:dyDescent="0.25">
      <c r="A10111" s="139"/>
    </row>
    <row r="10112" spans="1:1" s="138" customFormat="1" x14ac:dyDescent="0.25">
      <c r="A10112" s="139"/>
    </row>
    <row r="10113" spans="1:1" s="138" customFormat="1" x14ac:dyDescent="0.25">
      <c r="A10113" s="139"/>
    </row>
    <row r="10114" spans="1:1" s="138" customFormat="1" x14ac:dyDescent="0.25">
      <c r="A10114" s="139"/>
    </row>
    <row r="10115" spans="1:1" s="138" customFormat="1" x14ac:dyDescent="0.25">
      <c r="A10115" s="139"/>
    </row>
    <row r="10116" spans="1:1" s="138" customFormat="1" x14ac:dyDescent="0.25">
      <c r="A10116" s="139"/>
    </row>
    <row r="10117" spans="1:1" s="138" customFormat="1" x14ac:dyDescent="0.25">
      <c r="A10117" s="139"/>
    </row>
    <row r="10118" spans="1:1" s="138" customFormat="1" x14ac:dyDescent="0.25">
      <c r="A10118" s="139"/>
    </row>
    <row r="10119" spans="1:1" s="138" customFormat="1" x14ac:dyDescent="0.25">
      <c r="A10119" s="139"/>
    </row>
    <row r="10120" spans="1:1" s="138" customFormat="1" x14ac:dyDescent="0.25">
      <c r="A10120" s="139"/>
    </row>
    <row r="10121" spans="1:1" s="138" customFormat="1" x14ac:dyDescent="0.25">
      <c r="A10121" s="139"/>
    </row>
    <row r="10122" spans="1:1" s="138" customFormat="1" x14ac:dyDescent="0.25">
      <c r="A10122" s="139"/>
    </row>
    <row r="10123" spans="1:1" s="138" customFormat="1" x14ac:dyDescent="0.25">
      <c r="A10123" s="139"/>
    </row>
    <row r="10124" spans="1:1" s="138" customFormat="1" x14ac:dyDescent="0.25">
      <c r="A10124" s="139"/>
    </row>
    <row r="10125" spans="1:1" s="138" customFormat="1" x14ac:dyDescent="0.25">
      <c r="A10125" s="139"/>
    </row>
    <row r="10126" spans="1:1" s="138" customFormat="1" x14ac:dyDescent="0.25">
      <c r="A10126" s="139"/>
    </row>
    <row r="10127" spans="1:1" s="138" customFormat="1" x14ac:dyDescent="0.25">
      <c r="A10127" s="139"/>
    </row>
    <row r="10128" spans="1:1" s="138" customFormat="1" x14ac:dyDescent="0.25">
      <c r="A10128" s="139"/>
    </row>
    <row r="10129" spans="1:1" s="138" customFormat="1" x14ac:dyDescent="0.25">
      <c r="A10129" s="139"/>
    </row>
    <row r="10130" spans="1:1" s="138" customFormat="1" x14ac:dyDescent="0.25">
      <c r="A10130" s="139"/>
    </row>
    <row r="10131" spans="1:1" s="138" customFormat="1" x14ac:dyDescent="0.25">
      <c r="A10131" s="139"/>
    </row>
    <row r="10132" spans="1:1" s="138" customFormat="1" x14ac:dyDescent="0.25">
      <c r="A10132" s="139"/>
    </row>
    <row r="10133" spans="1:1" s="138" customFormat="1" x14ac:dyDescent="0.25">
      <c r="A10133" s="139"/>
    </row>
    <row r="10134" spans="1:1" s="138" customFormat="1" x14ac:dyDescent="0.25">
      <c r="A10134" s="139"/>
    </row>
    <row r="10135" spans="1:1" s="138" customFormat="1" x14ac:dyDescent="0.25">
      <c r="A10135" s="139"/>
    </row>
    <row r="10136" spans="1:1" s="138" customFormat="1" x14ac:dyDescent="0.25">
      <c r="A10136" s="139"/>
    </row>
    <row r="10137" spans="1:1" s="138" customFormat="1" x14ac:dyDescent="0.25">
      <c r="A10137" s="139"/>
    </row>
    <row r="10138" spans="1:1" s="138" customFormat="1" x14ac:dyDescent="0.25">
      <c r="A10138" s="139"/>
    </row>
    <row r="10139" spans="1:1" s="138" customFormat="1" x14ac:dyDescent="0.25">
      <c r="A10139" s="139"/>
    </row>
    <row r="10140" spans="1:1" s="138" customFormat="1" x14ac:dyDescent="0.25">
      <c r="A10140" s="139"/>
    </row>
    <row r="10141" spans="1:1" s="138" customFormat="1" x14ac:dyDescent="0.25">
      <c r="A10141" s="139"/>
    </row>
    <row r="10142" spans="1:1" s="138" customFormat="1" x14ac:dyDescent="0.25">
      <c r="A10142" s="139"/>
    </row>
    <row r="10143" spans="1:1" s="138" customFormat="1" x14ac:dyDescent="0.25">
      <c r="A10143" s="139"/>
    </row>
    <row r="10144" spans="1:1" s="138" customFormat="1" x14ac:dyDescent="0.25">
      <c r="A10144" s="139"/>
    </row>
    <row r="10145" spans="1:1" s="138" customFormat="1" x14ac:dyDescent="0.25">
      <c r="A10145" s="139"/>
    </row>
    <row r="10146" spans="1:1" s="138" customFormat="1" x14ac:dyDescent="0.25">
      <c r="A10146" s="139"/>
    </row>
    <row r="10147" spans="1:1" s="138" customFormat="1" x14ac:dyDescent="0.25">
      <c r="A10147" s="139"/>
    </row>
    <row r="10148" spans="1:1" s="138" customFormat="1" x14ac:dyDescent="0.25">
      <c r="A10148" s="139"/>
    </row>
    <row r="10149" spans="1:1" s="138" customFormat="1" x14ac:dyDescent="0.25">
      <c r="A10149" s="139"/>
    </row>
    <row r="10150" spans="1:1" s="138" customFormat="1" x14ac:dyDescent="0.25">
      <c r="A10150" s="139"/>
    </row>
    <row r="10151" spans="1:1" s="138" customFormat="1" x14ac:dyDescent="0.25">
      <c r="A10151" s="139"/>
    </row>
    <row r="10152" spans="1:1" s="138" customFormat="1" x14ac:dyDescent="0.25">
      <c r="A10152" s="139"/>
    </row>
    <row r="10153" spans="1:1" s="138" customFormat="1" x14ac:dyDescent="0.25">
      <c r="A10153" s="139"/>
    </row>
    <row r="10154" spans="1:1" s="138" customFormat="1" x14ac:dyDescent="0.25">
      <c r="A10154" s="139"/>
    </row>
    <row r="10155" spans="1:1" s="138" customFormat="1" x14ac:dyDescent="0.25">
      <c r="A10155" s="139"/>
    </row>
    <row r="10156" spans="1:1" s="138" customFormat="1" x14ac:dyDescent="0.25">
      <c r="A10156" s="139"/>
    </row>
    <row r="10157" spans="1:1" s="138" customFormat="1" x14ac:dyDescent="0.25">
      <c r="A10157" s="139"/>
    </row>
    <row r="10158" spans="1:1" s="138" customFormat="1" x14ac:dyDescent="0.25">
      <c r="A10158" s="139"/>
    </row>
    <row r="10159" spans="1:1" s="138" customFormat="1" x14ac:dyDescent="0.25">
      <c r="A10159" s="139"/>
    </row>
    <row r="10160" spans="1:1" s="138" customFormat="1" x14ac:dyDescent="0.25">
      <c r="A10160" s="139"/>
    </row>
    <row r="10161" spans="1:1" s="138" customFormat="1" x14ac:dyDescent="0.25">
      <c r="A10161" s="139"/>
    </row>
    <row r="10162" spans="1:1" s="138" customFormat="1" x14ac:dyDescent="0.25">
      <c r="A10162" s="139"/>
    </row>
    <row r="10163" spans="1:1" s="138" customFormat="1" x14ac:dyDescent="0.25">
      <c r="A10163" s="139"/>
    </row>
    <row r="10164" spans="1:1" s="138" customFormat="1" x14ac:dyDescent="0.25">
      <c r="A10164" s="139"/>
    </row>
    <row r="10165" spans="1:1" s="138" customFormat="1" x14ac:dyDescent="0.25">
      <c r="A10165" s="139"/>
    </row>
    <row r="10166" spans="1:1" s="138" customFormat="1" x14ac:dyDescent="0.25">
      <c r="A10166" s="139"/>
    </row>
    <row r="10167" spans="1:1" s="138" customFormat="1" x14ac:dyDescent="0.25">
      <c r="A10167" s="139"/>
    </row>
    <row r="10168" spans="1:1" s="138" customFormat="1" x14ac:dyDescent="0.25">
      <c r="A10168" s="139"/>
    </row>
    <row r="10169" spans="1:1" s="138" customFormat="1" x14ac:dyDescent="0.25">
      <c r="A10169" s="139"/>
    </row>
    <row r="10170" spans="1:1" s="138" customFormat="1" x14ac:dyDescent="0.25">
      <c r="A10170" s="139"/>
    </row>
    <row r="10171" spans="1:1" s="138" customFormat="1" x14ac:dyDescent="0.25">
      <c r="A10171" s="139"/>
    </row>
    <row r="10172" spans="1:1" s="138" customFormat="1" x14ac:dyDescent="0.25">
      <c r="A10172" s="139"/>
    </row>
    <row r="10173" spans="1:1" s="138" customFormat="1" x14ac:dyDescent="0.25">
      <c r="A10173" s="139"/>
    </row>
    <row r="10174" spans="1:1" s="138" customFormat="1" x14ac:dyDescent="0.25">
      <c r="A10174" s="139"/>
    </row>
    <row r="10175" spans="1:1" s="138" customFormat="1" x14ac:dyDescent="0.25">
      <c r="A10175" s="139"/>
    </row>
    <row r="10176" spans="1:1" s="138" customFormat="1" x14ac:dyDescent="0.25">
      <c r="A10176" s="139"/>
    </row>
    <row r="10177" spans="1:1" s="138" customFormat="1" x14ac:dyDescent="0.25">
      <c r="A10177" s="139"/>
    </row>
    <row r="10178" spans="1:1" s="138" customFormat="1" x14ac:dyDescent="0.25">
      <c r="A10178" s="139"/>
    </row>
    <row r="10179" spans="1:1" s="138" customFormat="1" x14ac:dyDescent="0.25">
      <c r="A10179" s="139"/>
    </row>
    <row r="10180" spans="1:1" s="138" customFormat="1" x14ac:dyDescent="0.25">
      <c r="A10180" s="139"/>
    </row>
    <row r="10181" spans="1:1" s="138" customFormat="1" x14ac:dyDescent="0.25">
      <c r="A10181" s="139"/>
    </row>
    <row r="10182" spans="1:1" s="138" customFormat="1" x14ac:dyDescent="0.25">
      <c r="A10182" s="139"/>
    </row>
    <row r="10183" spans="1:1" s="138" customFormat="1" x14ac:dyDescent="0.25">
      <c r="A10183" s="139"/>
    </row>
    <row r="10184" spans="1:1" s="138" customFormat="1" x14ac:dyDescent="0.25">
      <c r="A10184" s="139"/>
    </row>
    <row r="10185" spans="1:1" s="138" customFormat="1" x14ac:dyDescent="0.25">
      <c r="A10185" s="139"/>
    </row>
    <row r="10186" spans="1:1" s="138" customFormat="1" x14ac:dyDescent="0.25">
      <c r="A10186" s="139"/>
    </row>
    <row r="10187" spans="1:1" s="138" customFormat="1" x14ac:dyDescent="0.25">
      <c r="A10187" s="139"/>
    </row>
    <row r="10188" spans="1:1" s="138" customFormat="1" x14ac:dyDescent="0.25">
      <c r="A10188" s="139"/>
    </row>
    <row r="10189" spans="1:1" s="138" customFormat="1" x14ac:dyDescent="0.25">
      <c r="A10189" s="139"/>
    </row>
    <row r="10190" spans="1:1" s="138" customFormat="1" x14ac:dyDescent="0.25">
      <c r="A10190" s="139"/>
    </row>
    <row r="10191" spans="1:1" s="138" customFormat="1" x14ac:dyDescent="0.25">
      <c r="A10191" s="139"/>
    </row>
    <row r="10192" spans="1:1" s="138" customFormat="1" x14ac:dyDescent="0.25">
      <c r="A10192" s="139"/>
    </row>
    <row r="10193" spans="1:1" s="138" customFormat="1" x14ac:dyDescent="0.25">
      <c r="A10193" s="139"/>
    </row>
    <row r="10194" spans="1:1" s="138" customFormat="1" x14ac:dyDescent="0.25">
      <c r="A10194" s="139"/>
    </row>
    <row r="10195" spans="1:1" s="138" customFormat="1" x14ac:dyDescent="0.25">
      <c r="A10195" s="139"/>
    </row>
    <row r="10196" spans="1:1" s="138" customFormat="1" x14ac:dyDescent="0.25">
      <c r="A10196" s="139"/>
    </row>
    <row r="10197" spans="1:1" s="138" customFormat="1" x14ac:dyDescent="0.25">
      <c r="A10197" s="139"/>
    </row>
    <row r="10198" spans="1:1" s="138" customFormat="1" x14ac:dyDescent="0.25">
      <c r="A10198" s="139"/>
    </row>
    <row r="10199" spans="1:1" s="138" customFormat="1" x14ac:dyDescent="0.25">
      <c r="A10199" s="139"/>
    </row>
    <row r="10200" spans="1:1" s="138" customFormat="1" x14ac:dyDescent="0.25">
      <c r="A10200" s="139"/>
    </row>
    <row r="10201" spans="1:1" s="138" customFormat="1" x14ac:dyDescent="0.25">
      <c r="A10201" s="139"/>
    </row>
    <row r="10202" spans="1:1" s="138" customFormat="1" x14ac:dyDescent="0.25">
      <c r="A10202" s="139"/>
    </row>
    <row r="10203" spans="1:1" s="138" customFormat="1" x14ac:dyDescent="0.25">
      <c r="A10203" s="139"/>
    </row>
    <row r="10204" spans="1:1" s="138" customFormat="1" x14ac:dyDescent="0.25">
      <c r="A10204" s="139"/>
    </row>
    <row r="10205" spans="1:1" s="138" customFormat="1" x14ac:dyDescent="0.25">
      <c r="A10205" s="139"/>
    </row>
    <row r="10206" spans="1:1" s="138" customFormat="1" x14ac:dyDescent="0.25">
      <c r="A10206" s="139"/>
    </row>
    <row r="10207" spans="1:1" s="138" customFormat="1" x14ac:dyDescent="0.25">
      <c r="A10207" s="139"/>
    </row>
    <row r="10208" spans="1:1" s="138" customFormat="1" x14ac:dyDescent="0.25">
      <c r="A10208" s="139"/>
    </row>
    <row r="10209" spans="1:1" s="138" customFormat="1" x14ac:dyDescent="0.25">
      <c r="A10209" s="139"/>
    </row>
    <row r="10210" spans="1:1" s="138" customFormat="1" x14ac:dyDescent="0.25">
      <c r="A10210" s="139"/>
    </row>
    <row r="10211" spans="1:1" s="138" customFormat="1" x14ac:dyDescent="0.25">
      <c r="A10211" s="139"/>
    </row>
    <row r="10212" spans="1:1" s="138" customFormat="1" x14ac:dyDescent="0.25">
      <c r="A10212" s="139"/>
    </row>
    <row r="10213" spans="1:1" s="138" customFormat="1" x14ac:dyDescent="0.25">
      <c r="A10213" s="139"/>
    </row>
    <row r="10214" spans="1:1" s="138" customFormat="1" x14ac:dyDescent="0.25">
      <c r="A10214" s="139"/>
    </row>
    <row r="10215" spans="1:1" s="138" customFormat="1" x14ac:dyDescent="0.25">
      <c r="A10215" s="139"/>
    </row>
    <row r="10216" spans="1:1" s="138" customFormat="1" x14ac:dyDescent="0.25">
      <c r="A10216" s="139"/>
    </row>
    <row r="10217" spans="1:1" s="138" customFormat="1" x14ac:dyDescent="0.25">
      <c r="A10217" s="139"/>
    </row>
    <row r="10218" spans="1:1" s="138" customFormat="1" x14ac:dyDescent="0.25">
      <c r="A10218" s="139"/>
    </row>
    <row r="10219" spans="1:1" s="138" customFormat="1" x14ac:dyDescent="0.25">
      <c r="A10219" s="139"/>
    </row>
    <row r="10220" spans="1:1" s="138" customFormat="1" x14ac:dyDescent="0.25">
      <c r="A10220" s="139"/>
    </row>
    <row r="10221" spans="1:1" s="138" customFormat="1" x14ac:dyDescent="0.25">
      <c r="A10221" s="139"/>
    </row>
    <row r="10222" spans="1:1" s="138" customFormat="1" x14ac:dyDescent="0.25">
      <c r="A10222" s="139"/>
    </row>
    <row r="10223" spans="1:1" s="138" customFormat="1" x14ac:dyDescent="0.25">
      <c r="A10223" s="139"/>
    </row>
    <row r="10224" spans="1:1" s="138" customFormat="1" x14ac:dyDescent="0.25">
      <c r="A10224" s="139"/>
    </row>
    <row r="10225" spans="1:1" s="138" customFormat="1" x14ac:dyDescent="0.25">
      <c r="A10225" s="139"/>
    </row>
    <row r="10226" spans="1:1" s="138" customFormat="1" x14ac:dyDescent="0.25">
      <c r="A10226" s="139"/>
    </row>
    <row r="10227" spans="1:1" s="138" customFormat="1" x14ac:dyDescent="0.25">
      <c r="A10227" s="139"/>
    </row>
    <row r="10228" spans="1:1" s="138" customFormat="1" x14ac:dyDescent="0.25">
      <c r="A10228" s="139"/>
    </row>
    <row r="10229" spans="1:1" s="138" customFormat="1" x14ac:dyDescent="0.25">
      <c r="A10229" s="139"/>
    </row>
    <row r="10230" spans="1:1" s="138" customFormat="1" x14ac:dyDescent="0.25">
      <c r="A10230" s="139"/>
    </row>
    <row r="10231" spans="1:1" s="138" customFormat="1" x14ac:dyDescent="0.25">
      <c r="A10231" s="139"/>
    </row>
    <row r="10232" spans="1:1" s="138" customFormat="1" x14ac:dyDescent="0.25">
      <c r="A10232" s="139"/>
    </row>
    <row r="10233" spans="1:1" s="138" customFormat="1" x14ac:dyDescent="0.25">
      <c r="A10233" s="139"/>
    </row>
    <row r="10234" spans="1:1" s="138" customFormat="1" x14ac:dyDescent="0.25">
      <c r="A10234" s="139"/>
    </row>
    <row r="10235" spans="1:1" s="138" customFormat="1" x14ac:dyDescent="0.25">
      <c r="A10235" s="139"/>
    </row>
    <row r="10236" spans="1:1" s="138" customFormat="1" x14ac:dyDescent="0.25">
      <c r="A10236" s="139"/>
    </row>
    <row r="10237" spans="1:1" s="138" customFormat="1" x14ac:dyDescent="0.25">
      <c r="A10237" s="139"/>
    </row>
    <row r="10238" spans="1:1" s="138" customFormat="1" x14ac:dyDescent="0.25">
      <c r="A10238" s="139"/>
    </row>
    <row r="10239" spans="1:1" s="138" customFormat="1" x14ac:dyDescent="0.25">
      <c r="A10239" s="139"/>
    </row>
    <row r="10240" spans="1:1" s="138" customFormat="1" x14ac:dyDescent="0.25">
      <c r="A10240" s="139"/>
    </row>
    <row r="10241" spans="1:1" s="138" customFormat="1" x14ac:dyDescent="0.25">
      <c r="A10241" s="139"/>
    </row>
    <row r="10242" spans="1:1" s="138" customFormat="1" x14ac:dyDescent="0.25">
      <c r="A10242" s="139"/>
    </row>
    <row r="10243" spans="1:1" s="138" customFormat="1" x14ac:dyDescent="0.25">
      <c r="A10243" s="139"/>
    </row>
    <row r="10244" spans="1:1" s="138" customFormat="1" x14ac:dyDescent="0.25">
      <c r="A10244" s="139"/>
    </row>
    <row r="10245" spans="1:1" s="138" customFormat="1" x14ac:dyDescent="0.25">
      <c r="A10245" s="139"/>
    </row>
    <row r="10246" spans="1:1" s="138" customFormat="1" x14ac:dyDescent="0.25">
      <c r="A10246" s="139"/>
    </row>
    <row r="10247" spans="1:1" s="138" customFormat="1" x14ac:dyDescent="0.25">
      <c r="A10247" s="139"/>
    </row>
    <row r="10248" spans="1:1" s="138" customFormat="1" x14ac:dyDescent="0.25">
      <c r="A10248" s="139"/>
    </row>
    <row r="10249" spans="1:1" s="138" customFormat="1" x14ac:dyDescent="0.25">
      <c r="A10249" s="139"/>
    </row>
    <row r="10250" spans="1:1" s="138" customFormat="1" x14ac:dyDescent="0.25">
      <c r="A10250" s="139"/>
    </row>
    <row r="10251" spans="1:1" s="138" customFormat="1" x14ac:dyDescent="0.25">
      <c r="A10251" s="139"/>
    </row>
    <row r="10252" spans="1:1" s="138" customFormat="1" x14ac:dyDescent="0.25">
      <c r="A10252" s="139"/>
    </row>
    <row r="10253" spans="1:1" s="138" customFormat="1" x14ac:dyDescent="0.25">
      <c r="A10253" s="139"/>
    </row>
    <row r="10254" spans="1:1" s="138" customFormat="1" x14ac:dyDescent="0.25">
      <c r="A10254" s="139"/>
    </row>
    <row r="10255" spans="1:1" s="138" customFormat="1" x14ac:dyDescent="0.25">
      <c r="A10255" s="139"/>
    </row>
    <row r="10256" spans="1:1" s="138" customFormat="1" x14ac:dyDescent="0.25">
      <c r="A10256" s="139"/>
    </row>
    <row r="10257" spans="1:1" s="138" customFormat="1" x14ac:dyDescent="0.25">
      <c r="A10257" s="139"/>
    </row>
    <row r="10258" spans="1:1" s="138" customFormat="1" x14ac:dyDescent="0.25">
      <c r="A10258" s="139"/>
    </row>
    <row r="10259" spans="1:1" s="138" customFormat="1" x14ac:dyDescent="0.25">
      <c r="A10259" s="139"/>
    </row>
    <row r="10260" spans="1:1" s="138" customFormat="1" x14ac:dyDescent="0.25">
      <c r="A10260" s="139"/>
    </row>
    <row r="10261" spans="1:1" s="138" customFormat="1" x14ac:dyDescent="0.25">
      <c r="A10261" s="139"/>
    </row>
    <row r="10262" spans="1:1" s="138" customFormat="1" x14ac:dyDescent="0.25">
      <c r="A10262" s="139"/>
    </row>
    <row r="10263" spans="1:1" s="138" customFormat="1" x14ac:dyDescent="0.25">
      <c r="A10263" s="139"/>
    </row>
    <row r="10264" spans="1:1" s="138" customFormat="1" x14ac:dyDescent="0.25">
      <c r="A10264" s="139"/>
    </row>
    <row r="10265" spans="1:1" s="138" customFormat="1" x14ac:dyDescent="0.25">
      <c r="A10265" s="139"/>
    </row>
    <row r="10266" spans="1:1" s="138" customFormat="1" x14ac:dyDescent="0.25">
      <c r="A10266" s="139"/>
    </row>
    <row r="10267" spans="1:1" s="138" customFormat="1" x14ac:dyDescent="0.25">
      <c r="A10267" s="139"/>
    </row>
    <row r="10268" spans="1:1" s="138" customFormat="1" x14ac:dyDescent="0.25">
      <c r="A10268" s="139"/>
    </row>
    <row r="10269" spans="1:1" s="138" customFormat="1" x14ac:dyDescent="0.25">
      <c r="A10269" s="139"/>
    </row>
    <row r="10270" spans="1:1" s="138" customFormat="1" x14ac:dyDescent="0.25">
      <c r="A10270" s="139"/>
    </row>
    <row r="10271" spans="1:1" s="138" customFormat="1" x14ac:dyDescent="0.25">
      <c r="A10271" s="139"/>
    </row>
    <row r="10272" spans="1:1" s="138" customFormat="1" x14ac:dyDescent="0.25">
      <c r="A10272" s="139"/>
    </row>
    <row r="10273" spans="1:1" s="138" customFormat="1" x14ac:dyDescent="0.25">
      <c r="A10273" s="139"/>
    </row>
    <row r="10274" spans="1:1" s="138" customFormat="1" x14ac:dyDescent="0.25">
      <c r="A10274" s="139"/>
    </row>
    <row r="10275" spans="1:1" s="138" customFormat="1" x14ac:dyDescent="0.25">
      <c r="A10275" s="139"/>
    </row>
    <row r="10276" spans="1:1" s="138" customFormat="1" x14ac:dyDescent="0.25">
      <c r="A10276" s="139"/>
    </row>
    <row r="10277" spans="1:1" s="138" customFormat="1" x14ac:dyDescent="0.25">
      <c r="A10277" s="139"/>
    </row>
    <row r="10278" spans="1:1" s="138" customFormat="1" x14ac:dyDescent="0.25">
      <c r="A10278" s="139"/>
    </row>
    <row r="10279" spans="1:1" s="138" customFormat="1" x14ac:dyDescent="0.25">
      <c r="A10279" s="139"/>
    </row>
    <row r="10280" spans="1:1" s="138" customFormat="1" x14ac:dyDescent="0.25">
      <c r="A10280" s="139"/>
    </row>
    <row r="10281" spans="1:1" s="138" customFormat="1" x14ac:dyDescent="0.25">
      <c r="A10281" s="139"/>
    </row>
    <row r="10282" spans="1:1" s="138" customFormat="1" x14ac:dyDescent="0.25">
      <c r="A10282" s="139"/>
    </row>
    <row r="10283" spans="1:1" s="138" customFormat="1" x14ac:dyDescent="0.25">
      <c r="A10283" s="139"/>
    </row>
    <row r="10284" spans="1:1" s="138" customFormat="1" x14ac:dyDescent="0.25">
      <c r="A10284" s="139"/>
    </row>
    <row r="10285" spans="1:1" s="138" customFormat="1" x14ac:dyDescent="0.25">
      <c r="A10285" s="139"/>
    </row>
    <row r="10286" spans="1:1" s="138" customFormat="1" x14ac:dyDescent="0.25">
      <c r="A10286" s="139"/>
    </row>
    <row r="10287" spans="1:1" s="138" customFormat="1" x14ac:dyDescent="0.25">
      <c r="A10287" s="139"/>
    </row>
    <row r="10288" spans="1:1" s="138" customFormat="1" x14ac:dyDescent="0.25">
      <c r="A10288" s="139"/>
    </row>
    <row r="10289" spans="1:1" s="138" customFormat="1" x14ac:dyDescent="0.25">
      <c r="A10289" s="139"/>
    </row>
    <row r="10290" spans="1:1" s="138" customFormat="1" x14ac:dyDescent="0.25">
      <c r="A10290" s="139"/>
    </row>
    <row r="10291" spans="1:1" s="138" customFormat="1" x14ac:dyDescent="0.25">
      <c r="A10291" s="139"/>
    </row>
    <row r="10292" spans="1:1" s="138" customFormat="1" x14ac:dyDescent="0.25">
      <c r="A10292" s="139"/>
    </row>
    <row r="10293" spans="1:1" s="138" customFormat="1" x14ac:dyDescent="0.25">
      <c r="A10293" s="139"/>
    </row>
    <row r="10294" spans="1:1" s="138" customFormat="1" x14ac:dyDescent="0.25">
      <c r="A10294" s="139"/>
    </row>
    <row r="10295" spans="1:1" s="138" customFormat="1" x14ac:dyDescent="0.25">
      <c r="A10295" s="139"/>
    </row>
    <row r="10296" spans="1:1" s="138" customFormat="1" x14ac:dyDescent="0.25">
      <c r="A10296" s="139"/>
    </row>
    <row r="10297" spans="1:1" s="138" customFormat="1" x14ac:dyDescent="0.25">
      <c r="A10297" s="139"/>
    </row>
    <row r="10298" spans="1:1" s="138" customFormat="1" x14ac:dyDescent="0.25">
      <c r="A10298" s="139"/>
    </row>
    <row r="10299" spans="1:1" s="138" customFormat="1" x14ac:dyDescent="0.25">
      <c r="A10299" s="139"/>
    </row>
    <row r="10300" spans="1:1" s="138" customFormat="1" x14ac:dyDescent="0.25">
      <c r="A10300" s="139"/>
    </row>
    <row r="10301" spans="1:1" s="138" customFormat="1" x14ac:dyDescent="0.25">
      <c r="A10301" s="139"/>
    </row>
    <row r="10302" spans="1:1" s="138" customFormat="1" x14ac:dyDescent="0.25">
      <c r="A10302" s="139"/>
    </row>
    <row r="10303" spans="1:1" s="138" customFormat="1" x14ac:dyDescent="0.25">
      <c r="A10303" s="139"/>
    </row>
    <row r="10304" spans="1:1" s="138" customFormat="1" x14ac:dyDescent="0.25">
      <c r="A10304" s="139"/>
    </row>
    <row r="10305" spans="1:1" s="138" customFormat="1" x14ac:dyDescent="0.25">
      <c r="A10305" s="139"/>
    </row>
    <row r="10306" spans="1:1" s="138" customFormat="1" x14ac:dyDescent="0.25">
      <c r="A10306" s="139"/>
    </row>
    <row r="10307" spans="1:1" s="138" customFormat="1" x14ac:dyDescent="0.25">
      <c r="A10307" s="139"/>
    </row>
    <row r="10308" spans="1:1" s="138" customFormat="1" x14ac:dyDescent="0.25">
      <c r="A10308" s="139"/>
    </row>
    <row r="10309" spans="1:1" s="138" customFormat="1" x14ac:dyDescent="0.25">
      <c r="A10309" s="139"/>
    </row>
    <row r="10310" spans="1:1" s="138" customFormat="1" x14ac:dyDescent="0.25">
      <c r="A10310" s="139"/>
    </row>
    <row r="10311" spans="1:1" s="138" customFormat="1" x14ac:dyDescent="0.25">
      <c r="A10311" s="139"/>
    </row>
    <row r="10312" spans="1:1" s="138" customFormat="1" x14ac:dyDescent="0.25">
      <c r="A10312" s="139"/>
    </row>
    <row r="10313" spans="1:1" s="138" customFormat="1" x14ac:dyDescent="0.25">
      <c r="A10313" s="139"/>
    </row>
    <row r="10314" spans="1:1" s="138" customFormat="1" x14ac:dyDescent="0.25">
      <c r="A10314" s="139"/>
    </row>
    <row r="10315" spans="1:1" s="138" customFormat="1" x14ac:dyDescent="0.25">
      <c r="A10315" s="139"/>
    </row>
    <row r="10316" spans="1:1" s="138" customFormat="1" x14ac:dyDescent="0.25">
      <c r="A10316" s="139"/>
    </row>
    <row r="10317" spans="1:1" s="138" customFormat="1" x14ac:dyDescent="0.25">
      <c r="A10317" s="139"/>
    </row>
    <row r="10318" spans="1:1" s="138" customFormat="1" x14ac:dyDescent="0.25">
      <c r="A10318" s="139"/>
    </row>
    <row r="10319" spans="1:1" s="138" customFormat="1" x14ac:dyDescent="0.25">
      <c r="A10319" s="139"/>
    </row>
    <row r="10320" spans="1:1" s="138" customFormat="1" x14ac:dyDescent="0.25">
      <c r="A10320" s="139"/>
    </row>
    <row r="10321" spans="1:1" s="138" customFormat="1" x14ac:dyDescent="0.25">
      <c r="A10321" s="139"/>
    </row>
    <row r="10322" spans="1:1" s="138" customFormat="1" x14ac:dyDescent="0.25">
      <c r="A10322" s="139"/>
    </row>
    <row r="10323" spans="1:1" s="138" customFormat="1" x14ac:dyDescent="0.25">
      <c r="A10323" s="139"/>
    </row>
    <row r="10324" spans="1:1" s="138" customFormat="1" x14ac:dyDescent="0.25">
      <c r="A10324" s="139"/>
    </row>
    <row r="10325" spans="1:1" s="138" customFormat="1" x14ac:dyDescent="0.25">
      <c r="A10325" s="139"/>
    </row>
    <row r="10326" spans="1:1" s="138" customFormat="1" x14ac:dyDescent="0.25">
      <c r="A10326" s="139"/>
    </row>
    <row r="10327" spans="1:1" s="138" customFormat="1" x14ac:dyDescent="0.25">
      <c r="A10327" s="139"/>
    </row>
    <row r="10328" spans="1:1" s="138" customFormat="1" x14ac:dyDescent="0.25">
      <c r="A10328" s="139"/>
    </row>
    <row r="10329" spans="1:1" s="138" customFormat="1" x14ac:dyDescent="0.25">
      <c r="A10329" s="139"/>
    </row>
    <row r="10330" spans="1:1" s="138" customFormat="1" x14ac:dyDescent="0.25">
      <c r="A10330" s="139"/>
    </row>
    <row r="10331" spans="1:1" s="138" customFormat="1" x14ac:dyDescent="0.25">
      <c r="A10331" s="139"/>
    </row>
    <row r="10332" spans="1:1" s="138" customFormat="1" x14ac:dyDescent="0.25">
      <c r="A10332" s="139"/>
    </row>
    <row r="10333" spans="1:1" s="138" customFormat="1" x14ac:dyDescent="0.25">
      <c r="A10333" s="139"/>
    </row>
    <row r="10334" spans="1:1" s="138" customFormat="1" x14ac:dyDescent="0.25">
      <c r="A10334" s="139"/>
    </row>
    <row r="10335" spans="1:1" s="138" customFormat="1" x14ac:dyDescent="0.25">
      <c r="A10335" s="139"/>
    </row>
    <row r="10336" spans="1:1" s="138" customFormat="1" x14ac:dyDescent="0.25">
      <c r="A10336" s="139"/>
    </row>
    <row r="10337" spans="1:1" s="138" customFormat="1" x14ac:dyDescent="0.25">
      <c r="A10337" s="139"/>
    </row>
    <row r="10338" spans="1:1" s="138" customFormat="1" x14ac:dyDescent="0.25">
      <c r="A10338" s="139"/>
    </row>
    <row r="10339" spans="1:1" s="138" customFormat="1" x14ac:dyDescent="0.25">
      <c r="A10339" s="139"/>
    </row>
    <row r="10340" spans="1:1" s="138" customFormat="1" x14ac:dyDescent="0.25">
      <c r="A10340" s="139"/>
    </row>
    <row r="10341" spans="1:1" s="138" customFormat="1" x14ac:dyDescent="0.25">
      <c r="A10341" s="139"/>
    </row>
    <row r="10342" spans="1:1" s="138" customFormat="1" x14ac:dyDescent="0.25">
      <c r="A10342" s="139"/>
    </row>
    <row r="10343" spans="1:1" s="138" customFormat="1" x14ac:dyDescent="0.25">
      <c r="A10343" s="139"/>
    </row>
    <row r="10344" spans="1:1" s="138" customFormat="1" x14ac:dyDescent="0.25">
      <c r="A10344" s="139"/>
    </row>
    <row r="10345" spans="1:1" s="138" customFormat="1" x14ac:dyDescent="0.25">
      <c r="A10345" s="139"/>
    </row>
    <row r="10346" spans="1:1" s="138" customFormat="1" x14ac:dyDescent="0.25">
      <c r="A10346" s="139"/>
    </row>
    <row r="10347" spans="1:1" s="138" customFormat="1" x14ac:dyDescent="0.25">
      <c r="A10347" s="139"/>
    </row>
    <row r="10348" spans="1:1" s="138" customFormat="1" x14ac:dyDescent="0.25">
      <c r="A10348" s="139"/>
    </row>
    <row r="10349" spans="1:1" s="138" customFormat="1" x14ac:dyDescent="0.25">
      <c r="A10349" s="139"/>
    </row>
    <row r="10350" spans="1:1" s="138" customFormat="1" x14ac:dyDescent="0.25">
      <c r="A10350" s="139"/>
    </row>
    <row r="10351" spans="1:1" s="138" customFormat="1" x14ac:dyDescent="0.25">
      <c r="A10351" s="139"/>
    </row>
    <row r="10352" spans="1:1" s="138" customFormat="1" x14ac:dyDescent="0.25">
      <c r="A10352" s="139"/>
    </row>
    <row r="10353" spans="1:1" s="138" customFormat="1" x14ac:dyDescent="0.25">
      <c r="A10353" s="139"/>
    </row>
    <row r="10354" spans="1:1" s="138" customFormat="1" x14ac:dyDescent="0.25">
      <c r="A10354" s="139"/>
    </row>
    <row r="10355" spans="1:1" s="138" customFormat="1" x14ac:dyDescent="0.25">
      <c r="A10355" s="139"/>
    </row>
    <row r="10356" spans="1:1" s="138" customFormat="1" x14ac:dyDescent="0.25">
      <c r="A10356" s="139"/>
    </row>
    <row r="10357" spans="1:1" s="138" customFormat="1" x14ac:dyDescent="0.25">
      <c r="A10357" s="139"/>
    </row>
    <row r="10358" spans="1:1" s="138" customFormat="1" x14ac:dyDescent="0.25">
      <c r="A10358" s="139"/>
    </row>
    <row r="10359" spans="1:1" s="138" customFormat="1" x14ac:dyDescent="0.25">
      <c r="A10359" s="139"/>
    </row>
    <row r="10360" spans="1:1" s="138" customFormat="1" x14ac:dyDescent="0.25">
      <c r="A10360" s="139"/>
    </row>
    <row r="10361" spans="1:1" s="138" customFormat="1" x14ac:dyDescent="0.25">
      <c r="A10361" s="139"/>
    </row>
    <row r="10362" spans="1:1" s="138" customFormat="1" x14ac:dyDescent="0.25">
      <c r="A10362" s="139"/>
    </row>
    <row r="10363" spans="1:1" s="138" customFormat="1" x14ac:dyDescent="0.25">
      <c r="A10363" s="139"/>
    </row>
    <row r="10364" spans="1:1" s="138" customFormat="1" x14ac:dyDescent="0.25">
      <c r="A10364" s="139"/>
    </row>
    <row r="10365" spans="1:1" s="138" customFormat="1" x14ac:dyDescent="0.25">
      <c r="A10365" s="139"/>
    </row>
    <row r="10366" spans="1:1" s="138" customFormat="1" x14ac:dyDescent="0.25">
      <c r="A10366" s="139"/>
    </row>
    <row r="10367" spans="1:1" s="138" customFormat="1" x14ac:dyDescent="0.25">
      <c r="A10367" s="139"/>
    </row>
    <row r="10368" spans="1:1" s="138" customFormat="1" x14ac:dyDescent="0.25">
      <c r="A10368" s="139"/>
    </row>
    <row r="10369" spans="1:1" s="138" customFormat="1" x14ac:dyDescent="0.25">
      <c r="A10369" s="139"/>
    </row>
    <row r="10370" spans="1:1" s="138" customFormat="1" x14ac:dyDescent="0.25">
      <c r="A10370" s="139"/>
    </row>
    <row r="10371" spans="1:1" s="138" customFormat="1" x14ac:dyDescent="0.25">
      <c r="A10371" s="139"/>
    </row>
    <row r="10372" spans="1:1" s="138" customFormat="1" x14ac:dyDescent="0.25">
      <c r="A10372" s="139"/>
    </row>
    <row r="10373" spans="1:1" s="138" customFormat="1" x14ac:dyDescent="0.25">
      <c r="A10373" s="139"/>
    </row>
    <row r="10374" spans="1:1" s="138" customFormat="1" x14ac:dyDescent="0.25">
      <c r="A10374" s="139"/>
    </row>
    <row r="10375" spans="1:1" s="138" customFormat="1" x14ac:dyDescent="0.25">
      <c r="A10375" s="139"/>
    </row>
    <row r="10376" spans="1:1" s="138" customFormat="1" x14ac:dyDescent="0.25">
      <c r="A10376" s="139"/>
    </row>
    <row r="10377" spans="1:1" s="138" customFormat="1" x14ac:dyDescent="0.25">
      <c r="A10377" s="139"/>
    </row>
    <row r="10378" spans="1:1" s="138" customFormat="1" x14ac:dyDescent="0.25">
      <c r="A10378" s="139"/>
    </row>
    <row r="10379" spans="1:1" s="138" customFormat="1" x14ac:dyDescent="0.25">
      <c r="A10379" s="139"/>
    </row>
    <row r="10380" spans="1:1" s="138" customFormat="1" x14ac:dyDescent="0.25">
      <c r="A10380" s="139"/>
    </row>
    <row r="10381" spans="1:1" s="138" customFormat="1" x14ac:dyDescent="0.25">
      <c r="A10381" s="139"/>
    </row>
    <row r="10382" spans="1:1" s="138" customFormat="1" x14ac:dyDescent="0.25">
      <c r="A10382" s="139"/>
    </row>
    <row r="10383" spans="1:1" s="138" customFormat="1" x14ac:dyDescent="0.25">
      <c r="A10383" s="139"/>
    </row>
    <row r="10384" spans="1:1" s="138" customFormat="1" x14ac:dyDescent="0.25">
      <c r="A10384" s="139"/>
    </row>
    <row r="10385" spans="1:1" s="138" customFormat="1" x14ac:dyDescent="0.25">
      <c r="A10385" s="139"/>
    </row>
    <row r="10386" spans="1:1" s="138" customFormat="1" x14ac:dyDescent="0.25">
      <c r="A10386" s="139"/>
    </row>
    <row r="10387" spans="1:1" s="138" customFormat="1" x14ac:dyDescent="0.25">
      <c r="A10387" s="139"/>
    </row>
    <row r="10388" spans="1:1" s="138" customFormat="1" x14ac:dyDescent="0.25">
      <c r="A10388" s="139"/>
    </row>
    <row r="10389" spans="1:1" s="138" customFormat="1" x14ac:dyDescent="0.25">
      <c r="A10389" s="139"/>
    </row>
    <row r="10390" spans="1:1" s="138" customFormat="1" x14ac:dyDescent="0.25">
      <c r="A10390" s="139"/>
    </row>
    <row r="10391" spans="1:1" s="138" customFormat="1" x14ac:dyDescent="0.25">
      <c r="A10391" s="139"/>
    </row>
    <row r="10392" spans="1:1" s="138" customFormat="1" x14ac:dyDescent="0.25">
      <c r="A10392" s="139"/>
    </row>
    <row r="10393" spans="1:1" s="138" customFormat="1" x14ac:dyDescent="0.25">
      <c r="A10393" s="139"/>
    </row>
    <row r="10394" spans="1:1" s="138" customFormat="1" x14ac:dyDescent="0.25">
      <c r="A10394" s="139"/>
    </row>
    <row r="10395" spans="1:1" s="138" customFormat="1" x14ac:dyDescent="0.25">
      <c r="A10395" s="139"/>
    </row>
    <row r="10396" spans="1:1" s="138" customFormat="1" x14ac:dyDescent="0.25">
      <c r="A10396" s="139"/>
    </row>
    <row r="10397" spans="1:1" s="138" customFormat="1" x14ac:dyDescent="0.25">
      <c r="A10397" s="139"/>
    </row>
    <row r="10398" spans="1:1" s="138" customFormat="1" x14ac:dyDescent="0.25">
      <c r="A10398" s="139"/>
    </row>
    <row r="10399" spans="1:1" s="138" customFormat="1" x14ac:dyDescent="0.25">
      <c r="A10399" s="139"/>
    </row>
    <row r="10400" spans="1:1" s="138" customFormat="1" x14ac:dyDescent="0.25">
      <c r="A10400" s="139"/>
    </row>
    <row r="10401" spans="1:1" s="138" customFormat="1" x14ac:dyDescent="0.25">
      <c r="A10401" s="139"/>
    </row>
    <row r="10402" spans="1:1" s="138" customFormat="1" x14ac:dyDescent="0.25">
      <c r="A10402" s="139"/>
    </row>
    <row r="10403" spans="1:1" s="138" customFormat="1" x14ac:dyDescent="0.25">
      <c r="A10403" s="139"/>
    </row>
    <row r="10404" spans="1:1" s="138" customFormat="1" x14ac:dyDescent="0.25">
      <c r="A10404" s="139"/>
    </row>
    <row r="10405" spans="1:1" s="138" customFormat="1" x14ac:dyDescent="0.25">
      <c r="A10405" s="139"/>
    </row>
    <row r="10406" spans="1:1" s="138" customFormat="1" x14ac:dyDescent="0.25">
      <c r="A10406" s="139"/>
    </row>
    <row r="10407" spans="1:1" s="138" customFormat="1" x14ac:dyDescent="0.25">
      <c r="A10407" s="139"/>
    </row>
    <row r="10408" spans="1:1" s="138" customFormat="1" x14ac:dyDescent="0.25">
      <c r="A10408" s="139"/>
    </row>
    <row r="10409" spans="1:1" s="138" customFormat="1" x14ac:dyDescent="0.25">
      <c r="A10409" s="139"/>
    </row>
    <row r="10410" spans="1:1" s="138" customFormat="1" x14ac:dyDescent="0.25">
      <c r="A10410" s="139"/>
    </row>
    <row r="10411" spans="1:1" s="138" customFormat="1" x14ac:dyDescent="0.25">
      <c r="A10411" s="139"/>
    </row>
    <row r="10412" spans="1:1" s="138" customFormat="1" x14ac:dyDescent="0.25">
      <c r="A10412" s="139"/>
    </row>
    <row r="10413" spans="1:1" s="138" customFormat="1" x14ac:dyDescent="0.25">
      <c r="A10413" s="139"/>
    </row>
    <row r="10414" spans="1:1" s="138" customFormat="1" x14ac:dyDescent="0.25">
      <c r="A10414" s="139"/>
    </row>
    <row r="10415" spans="1:1" s="138" customFormat="1" x14ac:dyDescent="0.25">
      <c r="A10415" s="139"/>
    </row>
    <row r="10416" spans="1:1" s="138" customFormat="1" x14ac:dyDescent="0.25">
      <c r="A10416" s="139"/>
    </row>
    <row r="10417" spans="1:1" s="138" customFormat="1" x14ac:dyDescent="0.25">
      <c r="A10417" s="139"/>
    </row>
    <row r="10418" spans="1:1" s="138" customFormat="1" x14ac:dyDescent="0.25">
      <c r="A10418" s="139"/>
    </row>
    <row r="10419" spans="1:1" s="138" customFormat="1" x14ac:dyDescent="0.25">
      <c r="A10419" s="139"/>
    </row>
    <row r="10420" spans="1:1" s="138" customFormat="1" x14ac:dyDescent="0.25">
      <c r="A10420" s="139"/>
    </row>
    <row r="10421" spans="1:1" s="138" customFormat="1" x14ac:dyDescent="0.25">
      <c r="A10421" s="139"/>
    </row>
    <row r="10422" spans="1:1" s="138" customFormat="1" x14ac:dyDescent="0.25">
      <c r="A10422" s="139"/>
    </row>
    <row r="10423" spans="1:1" s="138" customFormat="1" x14ac:dyDescent="0.25">
      <c r="A10423" s="139"/>
    </row>
    <row r="10424" spans="1:1" s="138" customFormat="1" x14ac:dyDescent="0.25">
      <c r="A10424" s="139"/>
    </row>
    <row r="10425" spans="1:1" s="138" customFormat="1" x14ac:dyDescent="0.25">
      <c r="A10425" s="139"/>
    </row>
    <row r="10426" spans="1:1" s="138" customFormat="1" x14ac:dyDescent="0.25">
      <c r="A10426" s="139"/>
    </row>
    <row r="10427" spans="1:1" s="138" customFormat="1" x14ac:dyDescent="0.25">
      <c r="A10427" s="139"/>
    </row>
    <row r="10428" spans="1:1" s="138" customFormat="1" x14ac:dyDescent="0.25">
      <c r="A10428" s="139"/>
    </row>
    <row r="10429" spans="1:1" s="138" customFormat="1" x14ac:dyDescent="0.25">
      <c r="A10429" s="139"/>
    </row>
    <row r="10430" spans="1:1" s="138" customFormat="1" x14ac:dyDescent="0.25">
      <c r="A10430" s="139"/>
    </row>
    <row r="10431" spans="1:1" s="138" customFormat="1" x14ac:dyDescent="0.25">
      <c r="A10431" s="139"/>
    </row>
    <row r="10432" spans="1:1" s="138" customFormat="1" x14ac:dyDescent="0.25">
      <c r="A10432" s="139"/>
    </row>
    <row r="10433" spans="1:1" s="138" customFormat="1" x14ac:dyDescent="0.25">
      <c r="A10433" s="139"/>
    </row>
    <row r="10434" spans="1:1" s="138" customFormat="1" x14ac:dyDescent="0.25">
      <c r="A10434" s="139"/>
    </row>
    <row r="10435" spans="1:1" s="138" customFormat="1" x14ac:dyDescent="0.25">
      <c r="A10435" s="139"/>
    </row>
    <row r="10436" spans="1:1" s="138" customFormat="1" x14ac:dyDescent="0.25">
      <c r="A10436" s="139"/>
    </row>
    <row r="10437" spans="1:1" s="138" customFormat="1" x14ac:dyDescent="0.25">
      <c r="A10437" s="139"/>
    </row>
    <row r="10438" spans="1:1" s="138" customFormat="1" x14ac:dyDescent="0.25">
      <c r="A10438" s="139"/>
    </row>
    <row r="10439" spans="1:1" s="138" customFormat="1" x14ac:dyDescent="0.25">
      <c r="A10439" s="139"/>
    </row>
    <row r="10440" spans="1:1" s="138" customFormat="1" x14ac:dyDescent="0.25">
      <c r="A10440" s="139"/>
    </row>
    <row r="10441" spans="1:1" s="138" customFormat="1" x14ac:dyDescent="0.25">
      <c r="A10441" s="139"/>
    </row>
    <row r="10442" spans="1:1" s="138" customFormat="1" x14ac:dyDescent="0.25">
      <c r="A10442" s="139"/>
    </row>
    <row r="10443" spans="1:1" s="138" customFormat="1" x14ac:dyDescent="0.25">
      <c r="A10443" s="139"/>
    </row>
    <row r="10444" spans="1:1" s="138" customFormat="1" x14ac:dyDescent="0.25">
      <c r="A10444" s="139"/>
    </row>
    <row r="10445" spans="1:1" s="138" customFormat="1" x14ac:dyDescent="0.25">
      <c r="A10445" s="139"/>
    </row>
    <row r="10446" spans="1:1" s="138" customFormat="1" x14ac:dyDescent="0.25">
      <c r="A10446" s="139"/>
    </row>
    <row r="10447" spans="1:1" s="138" customFormat="1" x14ac:dyDescent="0.25">
      <c r="A10447" s="139"/>
    </row>
    <row r="10448" spans="1:1" s="138" customFormat="1" x14ac:dyDescent="0.25">
      <c r="A10448" s="139"/>
    </row>
    <row r="10449" spans="1:1" s="138" customFormat="1" x14ac:dyDescent="0.25">
      <c r="A10449" s="139"/>
    </row>
    <row r="10450" spans="1:1" s="138" customFormat="1" x14ac:dyDescent="0.25">
      <c r="A10450" s="139"/>
    </row>
    <row r="10451" spans="1:1" s="138" customFormat="1" x14ac:dyDescent="0.25">
      <c r="A10451" s="139"/>
    </row>
    <row r="10452" spans="1:1" s="138" customFormat="1" x14ac:dyDescent="0.25">
      <c r="A10452" s="139"/>
    </row>
    <row r="10453" spans="1:1" s="138" customFormat="1" x14ac:dyDescent="0.25">
      <c r="A10453" s="139"/>
    </row>
    <row r="10454" spans="1:1" s="138" customFormat="1" x14ac:dyDescent="0.25">
      <c r="A10454" s="139"/>
    </row>
    <row r="10455" spans="1:1" s="138" customFormat="1" x14ac:dyDescent="0.25">
      <c r="A10455" s="139"/>
    </row>
    <row r="10456" spans="1:1" s="138" customFormat="1" x14ac:dyDescent="0.25">
      <c r="A10456" s="139"/>
    </row>
    <row r="10457" spans="1:1" s="138" customFormat="1" x14ac:dyDescent="0.25">
      <c r="A10457" s="139"/>
    </row>
    <row r="10458" spans="1:1" s="138" customFormat="1" x14ac:dyDescent="0.25">
      <c r="A10458" s="139"/>
    </row>
    <row r="10459" spans="1:1" s="138" customFormat="1" x14ac:dyDescent="0.25">
      <c r="A10459" s="139"/>
    </row>
    <row r="10460" spans="1:1" s="138" customFormat="1" x14ac:dyDescent="0.25">
      <c r="A10460" s="139"/>
    </row>
    <row r="10461" spans="1:1" s="138" customFormat="1" x14ac:dyDescent="0.25">
      <c r="A10461" s="139"/>
    </row>
    <row r="10462" spans="1:1" s="138" customFormat="1" x14ac:dyDescent="0.25">
      <c r="A10462" s="139"/>
    </row>
    <row r="10463" spans="1:1" s="138" customFormat="1" x14ac:dyDescent="0.25">
      <c r="A10463" s="139"/>
    </row>
    <row r="10464" spans="1:1" s="138" customFormat="1" x14ac:dyDescent="0.25">
      <c r="A10464" s="139"/>
    </row>
    <row r="10465" spans="1:1" s="138" customFormat="1" x14ac:dyDescent="0.25">
      <c r="A10465" s="139"/>
    </row>
    <row r="10466" spans="1:1" s="138" customFormat="1" x14ac:dyDescent="0.25">
      <c r="A10466" s="139"/>
    </row>
    <row r="10467" spans="1:1" s="138" customFormat="1" x14ac:dyDescent="0.25">
      <c r="A10467" s="139"/>
    </row>
    <row r="10468" spans="1:1" s="138" customFormat="1" x14ac:dyDescent="0.25">
      <c r="A10468" s="139"/>
    </row>
    <row r="10469" spans="1:1" s="138" customFormat="1" x14ac:dyDescent="0.25">
      <c r="A10469" s="139"/>
    </row>
    <row r="10470" spans="1:1" s="138" customFormat="1" x14ac:dyDescent="0.25">
      <c r="A10470" s="139"/>
    </row>
    <row r="10471" spans="1:1" s="138" customFormat="1" x14ac:dyDescent="0.25">
      <c r="A10471" s="139"/>
    </row>
    <row r="10472" spans="1:1" s="138" customFormat="1" x14ac:dyDescent="0.25">
      <c r="A10472" s="139"/>
    </row>
    <row r="10473" spans="1:1" s="138" customFormat="1" x14ac:dyDescent="0.25">
      <c r="A10473" s="139"/>
    </row>
    <row r="10474" spans="1:1" s="138" customFormat="1" x14ac:dyDescent="0.25">
      <c r="A10474" s="139"/>
    </row>
    <row r="10475" spans="1:1" s="138" customFormat="1" x14ac:dyDescent="0.25">
      <c r="A10475" s="139"/>
    </row>
    <row r="10476" spans="1:1" s="138" customFormat="1" x14ac:dyDescent="0.25">
      <c r="A10476" s="139"/>
    </row>
    <row r="10477" spans="1:1" s="138" customFormat="1" x14ac:dyDescent="0.25">
      <c r="A10477" s="139"/>
    </row>
    <row r="10478" spans="1:1" s="138" customFormat="1" x14ac:dyDescent="0.25">
      <c r="A10478" s="139"/>
    </row>
    <row r="10479" spans="1:1" s="138" customFormat="1" x14ac:dyDescent="0.25">
      <c r="A10479" s="139"/>
    </row>
    <row r="10480" spans="1:1" s="138" customFormat="1" x14ac:dyDescent="0.25">
      <c r="A10480" s="139"/>
    </row>
    <row r="10481" spans="1:1" s="138" customFormat="1" x14ac:dyDescent="0.25">
      <c r="A10481" s="139"/>
    </row>
    <row r="10482" spans="1:1" s="138" customFormat="1" x14ac:dyDescent="0.25">
      <c r="A10482" s="139"/>
    </row>
    <row r="10483" spans="1:1" s="138" customFormat="1" x14ac:dyDescent="0.25">
      <c r="A10483" s="139"/>
    </row>
    <row r="10484" spans="1:1" s="138" customFormat="1" x14ac:dyDescent="0.25">
      <c r="A10484" s="139"/>
    </row>
    <row r="10485" spans="1:1" s="138" customFormat="1" x14ac:dyDescent="0.25">
      <c r="A10485" s="139"/>
    </row>
    <row r="10486" spans="1:1" s="138" customFormat="1" x14ac:dyDescent="0.25">
      <c r="A10486" s="139"/>
    </row>
    <row r="10487" spans="1:1" s="138" customFormat="1" x14ac:dyDescent="0.25">
      <c r="A10487" s="139"/>
    </row>
    <row r="10488" spans="1:1" s="138" customFormat="1" x14ac:dyDescent="0.25">
      <c r="A10488" s="139"/>
    </row>
    <row r="10489" spans="1:1" s="138" customFormat="1" x14ac:dyDescent="0.25">
      <c r="A10489" s="139"/>
    </row>
    <row r="10490" spans="1:1" s="138" customFormat="1" x14ac:dyDescent="0.25">
      <c r="A10490" s="139"/>
    </row>
    <row r="10491" spans="1:1" s="138" customFormat="1" x14ac:dyDescent="0.25">
      <c r="A10491" s="139"/>
    </row>
    <row r="10492" spans="1:1" s="138" customFormat="1" x14ac:dyDescent="0.25">
      <c r="A10492" s="139"/>
    </row>
    <row r="10493" spans="1:1" s="138" customFormat="1" x14ac:dyDescent="0.25">
      <c r="A10493" s="139"/>
    </row>
    <row r="10494" spans="1:1" s="138" customFormat="1" x14ac:dyDescent="0.25">
      <c r="A10494" s="139"/>
    </row>
    <row r="10495" spans="1:1" s="138" customFormat="1" x14ac:dyDescent="0.25">
      <c r="A10495" s="139"/>
    </row>
    <row r="10496" spans="1:1" s="138" customFormat="1" x14ac:dyDescent="0.25">
      <c r="A10496" s="139"/>
    </row>
    <row r="10497" spans="1:1" s="138" customFormat="1" x14ac:dyDescent="0.25">
      <c r="A10497" s="139"/>
    </row>
    <row r="10498" spans="1:1" s="138" customFormat="1" x14ac:dyDescent="0.25">
      <c r="A10498" s="139"/>
    </row>
    <row r="10499" spans="1:1" s="138" customFormat="1" x14ac:dyDescent="0.25">
      <c r="A10499" s="139"/>
    </row>
    <row r="10500" spans="1:1" s="138" customFormat="1" x14ac:dyDescent="0.25">
      <c r="A10500" s="139"/>
    </row>
    <row r="10501" spans="1:1" s="138" customFormat="1" x14ac:dyDescent="0.25">
      <c r="A10501" s="139"/>
    </row>
    <row r="10502" spans="1:1" s="138" customFormat="1" x14ac:dyDescent="0.25">
      <c r="A10502" s="139"/>
    </row>
    <row r="10503" spans="1:1" s="138" customFormat="1" x14ac:dyDescent="0.25">
      <c r="A10503" s="139"/>
    </row>
    <row r="10504" spans="1:1" s="138" customFormat="1" x14ac:dyDescent="0.25">
      <c r="A10504" s="139"/>
    </row>
    <row r="10505" spans="1:1" s="138" customFormat="1" x14ac:dyDescent="0.25">
      <c r="A10505" s="139"/>
    </row>
    <row r="10506" spans="1:1" s="138" customFormat="1" x14ac:dyDescent="0.25">
      <c r="A10506" s="139"/>
    </row>
    <row r="10507" spans="1:1" s="138" customFormat="1" x14ac:dyDescent="0.25">
      <c r="A10507" s="139"/>
    </row>
    <row r="10508" spans="1:1" s="138" customFormat="1" x14ac:dyDescent="0.25">
      <c r="A10508" s="139"/>
    </row>
    <row r="10509" spans="1:1" s="138" customFormat="1" x14ac:dyDescent="0.25">
      <c r="A10509" s="139"/>
    </row>
    <row r="10510" spans="1:1" s="138" customFormat="1" x14ac:dyDescent="0.25">
      <c r="A10510" s="139"/>
    </row>
    <row r="10511" spans="1:1" s="138" customFormat="1" x14ac:dyDescent="0.25">
      <c r="A10511" s="139"/>
    </row>
    <row r="10512" spans="1:1" s="138" customFormat="1" x14ac:dyDescent="0.25">
      <c r="A10512" s="139"/>
    </row>
    <row r="10513" spans="1:1" s="138" customFormat="1" x14ac:dyDescent="0.25">
      <c r="A10513" s="139"/>
    </row>
    <row r="10514" spans="1:1" s="138" customFormat="1" x14ac:dyDescent="0.25">
      <c r="A10514" s="139"/>
    </row>
    <row r="10515" spans="1:1" s="138" customFormat="1" x14ac:dyDescent="0.25">
      <c r="A10515" s="139"/>
    </row>
    <row r="10516" spans="1:1" s="138" customFormat="1" x14ac:dyDescent="0.25">
      <c r="A10516" s="139"/>
    </row>
    <row r="10517" spans="1:1" s="138" customFormat="1" x14ac:dyDescent="0.25">
      <c r="A10517" s="139"/>
    </row>
    <row r="10518" spans="1:1" s="138" customFormat="1" x14ac:dyDescent="0.25">
      <c r="A10518" s="139"/>
    </row>
    <row r="10519" spans="1:1" s="138" customFormat="1" x14ac:dyDescent="0.25">
      <c r="A10519" s="139"/>
    </row>
    <row r="10520" spans="1:1" s="138" customFormat="1" x14ac:dyDescent="0.25">
      <c r="A10520" s="139"/>
    </row>
    <row r="10521" spans="1:1" s="138" customFormat="1" x14ac:dyDescent="0.25">
      <c r="A10521" s="139"/>
    </row>
    <row r="10522" spans="1:1" s="138" customFormat="1" x14ac:dyDescent="0.25">
      <c r="A10522" s="139"/>
    </row>
    <row r="10523" spans="1:1" s="138" customFormat="1" x14ac:dyDescent="0.25">
      <c r="A10523" s="139"/>
    </row>
    <row r="10524" spans="1:1" s="138" customFormat="1" x14ac:dyDescent="0.25">
      <c r="A10524" s="139"/>
    </row>
    <row r="10525" spans="1:1" s="138" customFormat="1" x14ac:dyDescent="0.25">
      <c r="A10525" s="139"/>
    </row>
    <row r="10526" spans="1:1" s="138" customFormat="1" x14ac:dyDescent="0.25">
      <c r="A10526" s="139"/>
    </row>
    <row r="10527" spans="1:1" s="138" customFormat="1" x14ac:dyDescent="0.25">
      <c r="A10527" s="139"/>
    </row>
    <row r="10528" spans="1:1" s="138" customFormat="1" x14ac:dyDescent="0.25">
      <c r="A10528" s="139"/>
    </row>
    <row r="10529" spans="1:1" s="138" customFormat="1" x14ac:dyDescent="0.25">
      <c r="A10529" s="139"/>
    </row>
    <row r="10530" spans="1:1" s="138" customFormat="1" x14ac:dyDescent="0.25">
      <c r="A10530" s="139"/>
    </row>
    <row r="10531" spans="1:1" s="138" customFormat="1" x14ac:dyDescent="0.25">
      <c r="A10531" s="139"/>
    </row>
    <row r="10532" spans="1:1" s="138" customFormat="1" x14ac:dyDescent="0.25">
      <c r="A10532" s="139"/>
    </row>
    <row r="10533" spans="1:1" s="138" customFormat="1" x14ac:dyDescent="0.25">
      <c r="A10533" s="139"/>
    </row>
    <row r="10534" spans="1:1" s="138" customFormat="1" x14ac:dyDescent="0.25">
      <c r="A10534" s="139"/>
    </row>
    <row r="10535" spans="1:1" s="138" customFormat="1" x14ac:dyDescent="0.25">
      <c r="A10535" s="139"/>
    </row>
    <row r="10536" spans="1:1" s="138" customFormat="1" x14ac:dyDescent="0.25">
      <c r="A10536" s="139"/>
    </row>
    <row r="10537" spans="1:1" s="138" customFormat="1" x14ac:dyDescent="0.25">
      <c r="A10537" s="139"/>
    </row>
    <row r="10538" spans="1:1" s="138" customFormat="1" x14ac:dyDescent="0.25">
      <c r="A10538" s="139"/>
    </row>
    <row r="10539" spans="1:1" s="138" customFormat="1" x14ac:dyDescent="0.25">
      <c r="A10539" s="139"/>
    </row>
    <row r="10540" spans="1:1" s="138" customFormat="1" x14ac:dyDescent="0.25">
      <c r="A10540" s="139"/>
    </row>
    <row r="10541" spans="1:1" s="138" customFormat="1" x14ac:dyDescent="0.25">
      <c r="A10541" s="139"/>
    </row>
    <row r="10542" spans="1:1" s="138" customFormat="1" x14ac:dyDescent="0.25">
      <c r="A10542" s="139"/>
    </row>
    <row r="10543" spans="1:1" s="138" customFormat="1" x14ac:dyDescent="0.25">
      <c r="A10543" s="139"/>
    </row>
    <row r="10544" spans="1:1" s="138" customFormat="1" x14ac:dyDescent="0.25">
      <c r="A10544" s="139"/>
    </row>
    <row r="10545" spans="1:1" s="138" customFormat="1" x14ac:dyDescent="0.25">
      <c r="A10545" s="139"/>
    </row>
    <row r="10546" spans="1:1" s="138" customFormat="1" x14ac:dyDescent="0.25">
      <c r="A10546" s="139"/>
    </row>
    <row r="10547" spans="1:1" s="138" customFormat="1" x14ac:dyDescent="0.25">
      <c r="A10547" s="139"/>
    </row>
    <row r="10548" spans="1:1" s="138" customFormat="1" x14ac:dyDescent="0.25">
      <c r="A10548" s="139"/>
    </row>
    <row r="10549" spans="1:1" s="138" customFormat="1" x14ac:dyDescent="0.25">
      <c r="A10549" s="139"/>
    </row>
    <row r="10550" spans="1:1" s="138" customFormat="1" x14ac:dyDescent="0.25">
      <c r="A10550" s="139"/>
    </row>
    <row r="10551" spans="1:1" s="138" customFormat="1" x14ac:dyDescent="0.25">
      <c r="A10551" s="139"/>
    </row>
    <row r="10552" spans="1:1" s="138" customFormat="1" x14ac:dyDescent="0.25">
      <c r="A10552" s="139"/>
    </row>
    <row r="10553" spans="1:1" s="138" customFormat="1" x14ac:dyDescent="0.25">
      <c r="A10553" s="139"/>
    </row>
    <row r="10554" spans="1:1" s="138" customFormat="1" x14ac:dyDescent="0.25">
      <c r="A10554" s="139"/>
    </row>
    <row r="10555" spans="1:1" s="138" customFormat="1" x14ac:dyDescent="0.25">
      <c r="A10555" s="139"/>
    </row>
    <row r="10556" spans="1:1" s="138" customFormat="1" x14ac:dyDescent="0.25">
      <c r="A10556" s="139"/>
    </row>
    <row r="10557" spans="1:1" s="138" customFormat="1" x14ac:dyDescent="0.25">
      <c r="A10557" s="139"/>
    </row>
    <row r="10558" spans="1:1" s="138" customFormat="1" x14ac:dyDescent="0.25">
      <c r="A10558" s="139"/>
    </row>
    <row r="10559" spans="1:1" s="138" customFormat="1" x14ac:dyDescent="0.25">
      <c r="A10559" s="139"/>
    </row>
    <row r="10560" spans="1:1" s="138" customFormat="1" x14ac:dyDescent="0.25">
      <c r="A10560" s="139"/>
    </row>
    <row r="10561" spans="1:1" s="138" customFormat="1" x14ac:dyDescent="0.25">
      <c r="A10561" s="139"/>
    </row>
    <row r="10562" spans="1:1" s="138" customFormat="1" x14ac:dyDescent="0.25">
      <c r="A10562" s="139"/>
    </row>
    <row r="10563" spans="1:1" s="138" customFormat="1" x14ac:dyDescent="0.25">
      <c r="A10563" s="139"/>
    </row>
    <row r="10564" spans="1:1" s="138" customFormat="1" x14ac:dyDescent="0.25">
      <c r="A10564" s="139"/>
    </row>
    <row r="10565" spans="1:1" s="138" customFormat="1" x14ac:dyDescent="0.25">
      <c r="A10565" s="139"/>
    </row>
    <row r="10566" spans="1:1" s="138" customFormat="1" x14ac:dyDescent="0.25">
      <c r="A10566" s="139"/>
    </row>
    <row r="10567" spans="1:1" s="138" customFormat="1" x14ac:dyDescent="0.25">
      <c r="A10567" s="139"/>
    </row>
    <row r="10568" spans="1:1" s="138" customFormat="1" x14ac:dyDescent="0.25">
      <c r="A10568" s="139"/>
    </row>
    <row r="10569" spans="1:1" s="138" customFormat="1" x14ac:dyDescent="0.25">
      <c r="A10569" s="139"/>
    </row>
    <row r="10570" spans="1:1" s="138" customFormat="1" x14ac:dyDescent="0.25">
      <c r="A10570" s="139"/>
    </row>
    <row r="10571" spans="1:1" s="138" customFormat="1" x14ac:dyDescent="0.25">
      <c r="A10571" s="139"/>
    </row>
    <row r="10572" spans="1:1" s="138" customFormat="1" x14ac:dyDescent="0.25">
      <c r="A10572" s="139"/>
    </row>
    <row r="10573" spans="1:1" s="138" customFormat="1" x14ac:dyDescent="0.25">
      <c r="A10573" s="139"/>
    </row>
    <row r="10574" spans="1:1" s="138" customFormat="1" x14ac:dyDescent="0.25">
      <c r="A10574" s="139"/>
    </row>
    <row r="10575" spans="1:1" s="138" customFormat="1" x14ac:dyDescent="0.25">
      <c r="A10575" s="139"/>
    </row>
    <row r="10576" spans="1:1" s="138" customFormat="1" x14ac:dyDescent="0.25">
      <c r="A10576" s="139"/>
    </row>
    <row r="10577" spans="1:1" s="138" customFormat="1" x14ac:dyDescent="0.25">
      <c r="A10577" s="139"/>
    </row>
    <row r="10578" spans="1:1" s="138" customFormat="1" x14ac:dyDescent="0.25">
      <c r="A10578" s="139"/>
    </row>
    <row r="10579" spans="1:1" s="138" customFormat="1" x14ac:dyDescent="0.25">
      <c r="A10579" s="139"/>
    </row>
    <row r="10580" spans="1:1" s="138" customFormat="1" x14ac:dyDescent="0.25">
      <c r="A10580" s="139"/>
    </row>
    <row r="10581" spans="1:1" s="138" customFormat="1" x14ac:dyDescent="0.25">
      <c r="A10581" s="139"/>
    </row>
    <row r="10582" spans="1:1" s="138" customFormat="1" x14ac:dyDescent="0.25">
      <c r="A10582" s="139"/>
    </row>
    <row r="10583" spans="1:1" s="138" customFormat="1" x14ac:dyDescent="0.25">
      <c r="A10583" s="139"/>
    </row>
    <row r="10584" spans="1:1" s="138" customFormat="1" x14ac:dyDescent="0.25">
      <c r="A10584" s="139"/>
    </row>
    <row r="10585" spans="1:1" s="138" customFormat="1" x14ac:dyDescent="0.25">
      <c r="A10585" s="139"/>
    </row>
    <row r="10586" spans="1:1" s="138" customFormat="1" x14ac:dyDescent="0.25">
      <c r="A10586" s="139"/>
    </row>
    <row r="10587" spans="1:1" s="138" customFormat="1" x14ac:dyDescent="0.25">
      <c r="A10587" s="139"/>
    </row>
    <row r="10588" spans="1:1" s="138" customFormat="1" x14ac:dyDescent="0.25">
      <c r="A10588" s="139"/>
    </row>
    <row r="10589" spans="1:1" s="138" customFormat="1" x14ac:dyDescent="0.25">
      <c r="A10589" s="139"/>
    </row>
    <row r="10590" spans="1:1" s="138" customFormat="1" x14ac:dyDescent="0.25">
      <c r="A10590" s="139"/>
    </row>
    <row r="10591" spans="1:1" s="138" customFormat="1" x14ac:dyDescent="0.25">
      <c r="A10591" s="139"/>
    </row>
    <row r="10592" spans="1:1" s="138" customFormat="1" x14ac:dyDescent="0.25">
      <c r="A10592" s="139"/>
    </row>
    <row r="10593" spans="1:1" s="138" customFormat="1" x14ac:dyDescent="0.25">
      <c r="A10593" s="139"/>
    </row>
    <row r="10594" spans="1:1" s="138" customFormat="1" x14ac:dyDescent="0.25">
      <c r="A10594" s="139"/>
    </row>
    <row r="10595" spans="1:1" s="138" customFormat="1" x14ac:dyDescent="0.25">
      <c r="A10595" s="139"/>
    </row>
    <row r="10596" spans="1:1" s="138" customFormat="1" x14ac:dyDescent="0.25">
      <c r="A10596" s="139"/>
    </row>
    <row r="10597" spans="1:1" s="138" customFormat="1" x14ac:dyDescent="0.25">
      <c r="A10597" s="139"/>
    </row>
    <row r="10598" spans="1:1" s="138" customFormat="1" x14ac:dyDescent="0.25">
      <c r="A10598" s="139"/>
    </row>
    <row r="10599" spans="1:1" s="138" customFormat="1" x14ac:dyDescent="0.25">
      <c r="A10599" s="139"/>
    </row>
    <row r="10600" spans="1:1" s="138" customFormat="1" x14ac:dyDescent="0.25">
      <c r="A10600" s="139"/>
    </row>
    <row r="10601" spans="1:1" s="138" customFormat="1" x14ac:dyDescent="0.25">
      <c r="A10601" s="139"/>
    </row>
    <row r="10602" spans="1:1" s="138" customFormat="1" x14ac:dyDescent="0.25">
      <c r="A10602" s="139"/>
    </row>
    <row r="10603" spans="1:1" s="138" customFormat="1" x14ac:dyDescent="0.25">
      <c r="A10603" s="139"/>
    </row>
    <row r="10604" spans="1:1" s="138" customFormat="1" x14ac:dyDescent="0.25">
      <c r="A10604" s="139"/>
    </row>
    <row r="10605" spans="1:1" s="138" customFormat="1" x14ac:dyDescent="0.25">
      <c r="A10605" s="139"/>
    </row>
    <row r="10606" spans="1:1" s="138" customFormat="1" x14ac:dyDescent="0.25">
      <c r="A10606" s="139"/>
    </row>
    <row r="10607" spans="1:1" s="138" customFormat="1" x14ac:dyDescent="0.25">
      <c r="A10607" s="139"/>
    </row>
    <row r="10608" spans="1:1" s="138" customFormat="1" x14ac:dyDescent="0.25">
      <c r="A10608" s="139"/>
    </row>
    <row r="10609" spans="1:1" s="138" customFormat="1" x14ac:dyDescent="0.25">
      <c r="A10609" s="139"/>
    </row>
    <row r="10610" spans="1:1" s="138" customFormat="1" x14ac:dyDescent="0.25">
      <c r="A10610" s="139"/>
    </row>
    <row r="10611" spans="1:1" s="138" customFormat="1" x14ac:dyDescent="0.25">
      <c r="A10611" s="139"/>
    </row>
    <row r="10612" spans="1:1" s="138" customFormat="1" x14ac:dyDescent="0.25">
      <c r="A10612" s="139"/>
    </row>
    <row r="10613" spans="1:1" s="138" customFormat="1" x14ac:dyDescent="0.25">
      <c r="A10613" s="139"/>
    </row>
    <row r="10614" spans="1:1" s="138" customFormat="1" x14ac:dyDescent="0.25">
      <c r="A10614" s="139"/>
    </row>
    <row r="10615" spans="1:1" s="138" customFormat="1" x14ac:dyDescent="0.25">
      <c r="A10615" s="139"/>
    </row>
    <row r="10616" spans="1:1" s="138" customFormat="1" x14ac:dyDescent="0.25">
      <c r="A10616" s="139"/>
    </row>
    <row r="10617" spans="1:1" s="138" customFormat="1" x14ac:dyDescent="0.25">
      <c r="A10617" s="139"/>
    </row>
    <row r="10618" spans="1:1" s="138" customFormat="1" x14ac:dyDescent="0.25">
      <c r="A10618" s="139"/>
    </row>
    <row r="10619" spans="1:1" s="138" customFormat="1" x14ac:dyDescent="0.25">
      <c r="A10619" s="139"/>
    </row>
    <row r="10620" spans="1:1" s="138" customFormat="1" x14ac:dyDescent="0.25">
      <c r="A10620" s="139"/>
    </row>
    <row r="10621" spans="1:1" s="138" customFormat="1" x14ac:dyDescent="0.25">
      <c r="A10621" s="139"/>
    </row>
    <row r="10622" spans="1:1" s="138" customFormat="1" x14ac:dyDescent="0.25">
      <c r="A10622" s="139"/>
    </row>
    <row r="10623" spans="1:1" s="138" customFormat="1" x14ac:dyDescent="0.25">
      <c r="A10623" s="139"/>
    </row>
    <row r="10624" spans="1:1" s="138" customFormat="1" x14ac:dyDescent="0.25">
      <c r="A10624" s="139"/>
    </row>
    <row r="10625" spans="1:1" s="138" customFormat="1" x14ac:dyDescent="0.25">
      <c r="A10625" s="139"/>
    </row>
    <row r="10626" spans="1:1" s="138" customFormat="1" x14ac:dyDescent="0.25">
      <c r="A10626" s="139"/>
    </row>
    <row r="10627" spans="1:1" s="138" customFormat="1" x14ac:dyDescent="0.25">
      <c r="A10627" s="139"/>
    </row>
    <row r="10628" spans="1:1" s="138" customFormat="1" x14ac:dyDescent="0.25">
      <c r="A10628" s="139"/>
    </row>
    <row r="10629" spans="1:1" s="138" customFormat="1" x14ac:dyDescent="0.25">
      <c r="A10629" s="139"/>
    </row>
    <row r="10630" spans="1:1" s="138" customFormat="1" x14ac:dyDescent="0.25">
      <c r="A10630" s="139"/>
    </row>
    <row r="10631" spans="1:1" s="138" customFormat="1" x14ac:dyDescent="0.25">
      <c r="A10631" s="139"/>
    </row>
    <row r="10632" spans="1:1" s="138" customFormat="1" x14ac:dyDescent="0.25">
      <c r="A10632" s="139"/>
    </row>
    <row r="10633" spans="1:1" s="138" customFormat="1" x14ac:dyDescent="0.25">
      <c r="A10633" s="139"/>
    </row>
    <row r="10634" spans="1:1" s="138" customFormat="1" x14ac:dyDescent="0.25">
      <c r="A10634" s="139"/>
    </row>
    <row r="10635" spans="1:1" s="138" customFormat="1" x14ac:dyDescent="0.25">
      <c r="A10635" s="139"/>
    </row>
    <row r="10636" spans="1:1" s="138" customFormat="1" x14ac:dyDescent="0.25">
      <c r="A10636" s="139"/>
    </row>
    <row r="10637" spans="1:1" s="138" customFormat="1" x14ac:dyDescent="0.25">
      <c r="A10637" s="139"/>
    </row>
    <row r="10638" spans="1:1" s="138" customFormat="1" x14ac:dyDescent="0.25">
      <c r="A10638" s="139"/>
    </row>
    <row r="10639" spans="1:1" s="138" customFormat="1" x14ac:dyDescent="0.25">
      <c r="A10639" s="139"/>
    </row>
    <row r="10640" spans="1:1" s="138" customFormat="1" x14ac:dyDescent="0.25">
      <c r="A10640" s="139"/>
    </row>
    <row r="10641" spans="1:1" s="138" customFormat="1" x14ac:dyDescent="0.25">
      <c r="A10641" s="139"/>
    </row>
    <row r="10642" spans="1:1" s="138" customFormat="1" x14ac:dyDescent="0.25">
      <c r="A10642" s="139"/>
    </row>
    <row r="10643" spans="1:1" s="138" customFormat="1" x14ac:dyDescent="0.25">
      <c r="A10643" s="139"/>
    </row>
    <row r="10644" spans="1:1" s="138" customFormat="1" x14ac:dyDescent="0.25">
      <c r="A10644" s="139"/>
    </row>
    <row r="10645" spans="1:1" s="138" customFormat="1" x14ac:dyDescent="0.25">
      <c r="A10645" s="139"/>
    </row>
    <row r="10646" spans="1:1" s="138" customFormat="1" x14ac:dyDescent="0.25">
      <c r="A10646" s="139"/>
    </row>
    <row r="10647" spans="1:1" s="138" customFormat="1" x14ac:dyDescent="0.25">
      <c r="A10647" s="139"/>
    </row>
    <row r="10648" spans="1:1" s="138" customFormat="1" x14ac:dyDescent="0.25">
      <c r="A10648" s="139"/>
    </row>
    <row r="10649" spans="1:1" s="138" customFormat="1" x14ac:dyDescent="0.25">
      <c r="A10649" s="139"/>
    </row>
    <row r="10650" spans="1:1" s="138" customFormat="1" x14ac:dyDescent="0.25">
      <c r="A10650" s="139"/>
    </row>
    <row r="10651" spans="1:1" s="138" customFormat="1" x14ac:dyDescent="0.25">
      <c r="A10651" s="139"/>
    </row>
    <row r="10652" spans="1:1" s="138" customFormat="1" x14ac:dyDescent="0.25">
      <c r="A10652" s="139"/>
    </row>
    <row r="10653" spans="1:1" s="138" customFormat="1" x14ac:dyDescent="0.25">
      <c r="A10653" s="139"/>
    </row>
    <row r="10654" spans="1:1" s="138" customFormat="1" x14ac:dyDescent="0.25">
      <c r="A10654" s="139"/>
    </row>
    <row r="10655" spans="1:1" s="138" customFormat="1" x14ac:dyDescent="0.25">
      <c r="A10655" s="139"/>
    </row>
    <row r="10656" spans="1:1" s="138" customFormat="1" x14ac:dyDescent="0.25">
      <c r="A10656" s="139"/>
    </row>
    <row r="10657" spans="1:1" s="138" customFormat="1" x14ac:dyDescent="0.25">
      <c r="A10657" s="139"/>
    </row>
    <row r="10658" spans="1:1" s="138" customFormat="1" x14ac:dyDescent="0.25">
      <c r="A10658" s="139"/>
    </row>
    <row r="10659" spans="1:1" s="138" customFormat="1" x14ac:dyDescent="0.25">
      <c r="A10659" s="139"/>
    </row>
    <row r="10660" spans="1:1" s="138" customFormat="1" x14ac:dyDescent="0.25">
      <c r="A10660" s="139"/>
    </row>
    <row r="10661" spans="1:1" s="138" customFormat="1" x14ac:dyDescent="0.25">
      <c r="A10661" s="139"/>
    </row>
    <row r="10662" spans="1:1" s="138" customFormat="1" x14ac:dyDescent="0.25">
      <c r="A10662" s="139"/>
    </row>
    <row r="10663" spans="1:1" s="138" customFormat="1" x14ac:dyDescent="0.25">
      <c r="A10663" s="139"/>
    </row>
    <row r="10664" spans="1:1" s="138" customFormat="1" x14ac:dyDescent="0.25">
      <c r="A10664" s="139"/>
    </row>
    <row r="10665" spans="1:1" s="138" customFormat="1" x14ac:dyDescent="0.25">
      <c r="A10665" s="139"/>
    </row>
    <row r="10666" spans="1:1" s="138" customFormat="1" x14ac:dyDescent="0.25">
      <c r="A10666" s="139"/>
    </row>
    <row r="10667" spans="1:1" s="138" customFormat="1" x14ac:dyDescent="0.25">
      <c r="A10667" s="139"/>
    </row>
    <row r="10668" spans="1:1" s="138" customFormat="1" x14ac:dyDescent="0.25">
      <c r="A10668" s="139"/>
    </row>
    <row r="10669" spans="1:1" s="138" customFormat="1" x14ac:dyDescent="0.25">
      <c r="A10669" s="139"/>
    </row>
    <row r="10670" spans="1:1" s="138" customFormat="1" x14ac:dyDescent="0.25">
      <c r="A10670" s="139"/>
    </row>
    <row r="10671" spans="1:1" s="138" customFormat="1" x14ac:dyDescent="0.25">
      <c r="A10671" s="139"/>
    </row>
    <row r="10672" spans="1:1" s="138" customFormat="1" x14ac:dyDescent="0.25">
      <c r="A10672" s="139"/>
    </row>
    <row r="10673" spans="1:1" s="138" customFormat="1" x14ac:dyDescent="0.25">
      <c r="A10673" s="139"/>
    </row>
    <row r="10674" spans="1:1" s="138" customFormat="1" x14ac:dyDescent="0.25">
      <c r="A10674" s="139"/>
    </row>
    <row r="10675" spans="1:1" s="138" customFormat="1" x14ac:dyDescent="0.25">
      <c r="A10675" s="139"/>
    </row>
    <row r="10676" spans="1:1" s="138" customFormat="1" x14ac:dyDescent="0.25">
      <c r="A10676" s="139"/>
    </row>
    <row r="10677" spans="1:1" s="138" customFormat="1" x14ac:dyDescent="0.25">
      <c r="A10677" s="139"/>
    </row>
    <row r="10678" spans="1:1" s="138" customFormat="1" x14ac:dyDescent="0.25">
      <c r="A10678" s="139"/>
    </row>
    <row r="10679" spans="1:1" s="138" customFormat="1" x14ac:dyDescent="0.25">
      <c r="A10679" s="139"/>
    </row>
    <row r="10680" spans="1:1" s="138" customFormat="1" x14ac:dyDescent="0.25">
      <c r="A10680" s="139"/>
    </row>
    <row r="10681" spans="1:1" s="138" customFormat="1" x14ac:dyDescent="0.25">
      <c r="A10681" s="139"/>
    </row>
    <row r="10682" spans="1:1" s="138" customFormat="1" x14ac:dyDescent="0.25">
      <c r="A10682" s="139"/>
    </row>
    <row r="10683" spans="1:1" s="138" customFormat="1" x14ac:dyDescent="0.25">
      <c r="A10683" s="139"/>
    </row>
    <row r="10684" spans="1:1" s="138" customFormat="1" x14ac:dyDescent="0.25">
      <c r="A10684" s="139"/>
    </row>
    <row r="10685" spans="1:1" s="138" customFormat="1" x14ac:dyDescent="0.25">
      <c r="A10685" s="139"/>
    </row>
    <row r="10686" spans="1:1" s="138" customFormat="1" x14ac:dyDescent="0.25">
      <c r="A10686" s="139"/>
    </row>
    <row r="10687" spans="1:1" s="138" customFormat="1" x14ac:dyDescent="0.25">
      <c r="A10687" s="139"/>
    </row>
    <row r="10688" spans="1:1" s="138" customFormat="1" x14ac:dyDescent="0.25">
      <c r="A10688" s="139"/>
    </row>
    <row r="10689" spans="1:1" s="138" customFormat="1" x14ac:dyDescent="0.25">
      <c r="A10689" s="139"/>
    </row>
    <row r="10690" spans="1:1" s="138" customFormat="1" x14ac:dyDescent="0.25">
      <c r="A10690" s="139"/>
    </row>
    <row r="10691" spans="1:1" s="138" customFormat="1" x14ac:dyDescent="0.25">
      <c r="A10691" s="139"/>
    </row>
    <row r="10692" spans="1:1" s="138" customFormat="1" x14ac:dyDescent="0.25">
      <c r="A10692" s="139"/>
    </row>
    <row r="10693" spans="1:1" s="138" customFormat="1" x14ac:dyDescent="0.25">
      <c r="A10693" s="139"/>
    </row>
    <row r="10694" spans="1:1" s="138" customFormat="1" x14ac:dyDescent="0.25">
      <c r="A10694" s="139"/>
    </row>
    <row r="10695" spans="1:1" s="138" customFormat="1" x14ac:dyDescent="0.25">
      <c r="A10695" s="139"/>
    </row>
    <row r="10696" spans="1:1" s="138" customFormat="1" x14ac:dyDescent="0.25">
      <c r="A10696" s="139"/>
    </row>
    <row r="10697" spans="1:1" s="138" customFormat="1" x14ac:dyDescent="0.25">
      <c r="A10697" s="139"/>
    </row>
    <row r="10698" spans="1:1" s="138" customFormat="1" x14ac:dyDescent="0.25">
      <c r="A10698" s="139"/>
    </row>
    <row r="10699" spans="1:1" s="138" customFormat="1" x14ac:dyDescent="0.25">
      <c r="A10699" s="139"/>
    </row>
    <row r="10700" spans="1:1" s="138" customFormat="1" x14ac:dyDescent="0.25">
      <c r="A10700" s="139"/>
    </row>
    <row r="10701" spans="1:1" s="138" customFormat="1" x14ac:dyDescent="0.25">
      <c r="A10701" s="139"/>
    </row>
    <row r="10702" spans="1:1" s="138" customFormat="1" x14ac:dyDescent="0.25">
      <c r="A10702" s="139"/>
    </row>
    <row r="10703" spans="1:1" s="138" customFormat="1" x14ac:dyDescent="0.25">
      <c r="A10703" s="139"/>
    </row>
    <row r="10704" spans="1:1" s="138" customFormat="1" x14ac:dyDescent="0.25">
      <c r="A10704" s="139"/>
    </row>
    <row r="10705" spans="1:1" s="138" customFormat="1" x14ac:dyDescent="0.25">
      <c r="A10705" s="139"/>
    </row>
    <row r="10706" spans="1:1" s="138" customFormat="1" x14ac:dyDescent="0.25">
      <c r="A10706" s="139"/>
    </row>
    <row r="10707" spans="1:1" s="138" customFormat="1" x14ac:dyDescent="0.25">
      <c r="A10707" s="139"/>
    </row>
    <row r="10708" spans="1:1" s="138" customFormat="1" x14ac:dyDescent="0.25">
      <c r="A10708" s="139"/>
    </row>
    <row r="10709" spans="1:1" s="138" customFormat="1" x14ac:dyDescent="0.25">
      <c r="A10709" s="139"/>
    </row>
    <row r="10710" spans="1:1" s="138" customFormat="1" x14ac:dyDescent="0.25">
      <c r="A10710" s="139"/>
    </row>
    <row r="10711" spans="1:1" s="138" customFormat="1" x14ac:dyDescent="0.25">
      <c r="A10711" s="139"/>
    </row>
    <row r="10712" spans="1:1" s="138" customFormat="1" x14ac:dyDescent="0.25">
      <c r="A10712" s="139"/>
    </row>
    <row r="10713" spans="1:1" s="138" customFormat="1" x14ac:dyDescent="0.25">
      <c r="A10713" s="139"/>
    </row>
    <row r="10714" spans="1:1" s="138" customFormat="1" x14ac:dyDescent="0.25">
      <c r="A10714" s="139"/>
    </row>
    <row r="10715" spans="1:1" s="138" customFormat="1" x14ac:dyDescent="0.25">
      <c r="A10715" s="139"/>
    </row>
    <row r="10716" spans="1:1" s="138" customFormat="1" x14ac:dyDescent="0.25">
      <c r="A10716" s="139"/>
    </row>
    <row r="10717" spans="1:1" s="138" customFormat="1" x14ac:dyDescent="0.25">
      <c r="A10717" s="139"/>
    </row>
    <row r="10718" spans="1:1" s="138" customFormat="1" x14ac:dyDescent="0.25">
      <c r="A10718" s="139"/>
    </row>
    <row r="10719" spans="1:1" s="138" customFormat="1" x14ac:dyDescent="0.25">
      <c r="A10719" s="139"/>
    </row>
    <row r="10720" spans="1:1" s="138" customFormat="1" x14ac:dyDescent="0.25">
      <c r="A10720" s="139"/>
    </row>
    <row r="10721" spans="1:1" s="138" customFormat="1" x14ac:dyDescent="0.25">
      <c r="A10721" s="139"/>
    </row>
    <row r="10722" spans="1:1" s="138" customFormat="1" x14ac:dyDescent="0.25">
      <c r="A10722" s="139"/>
    </row>
    <row r="10723" spans="1:1" s="138" customFormat="1" x14ac:dyDescent="0.25">
      <c r="A10723" s="139"/>
    </row>
    <row r="10724" spans="1:1" s="138" customFormat="1" x14ac:dyDescent="0.25">
      <c r="A10724" s="139"/>
    </row>
    <row r="10725" spans="1:1" s="138" customFormat="1" x14ac:dyDescent="0.25">
      <c r="A10725" s="139"/>
    </row>
    <row r="10726" spans="1:1" s="138" customFormat="1" x14ac:dyDescent="0.25">
      <c r="A10726" s="139"/>
    </row>
    <row r="10727" spans="1:1" s="138" customFormat="1" x14ac:dyDescent="0.25">
      <c r="A10727" s="139"/>
    </row>
    <row r="10728" spans="1:1" s="138" customFormat="1" x14ac:dyDescent="0.25">
      <c r="A10728" s="139"/>
    </row>
    <row r="10729" spans="1:1" s="138" customFormat="1" x14ac:dyDescent="0.25">
      <c r="A10729" s="139"/>
    </row>
    <row r="10730" spans="1:1" s="138" customFormat="1" x14ac:dyDescent="0.25">
      <c r="A10730" s="139"/>
    </row>
    <row r="10731" spans="1:1" s="138" customFormat="1" x14ac:dyDescent="0.25">
      <c r="A10731" s="139"/>
    </row>
    <row r="10732" spans="1:1" s="138" customFormat="1" x14ac:dyDescent="0.25">
      <c r="A10732" s="139"/>
    </row>
    <row r="10733" spans="1:1" s="138" customFormat="1" x14ac:dyDescent="0.25">
      <c r="A10733" s="139"/>
    </row>
    <row r="10734" spans="1:1" s="138" customFormat="1" x14ac:dyDescent="0.25">
      <c r="A10734" s="139"/>
    </row>
    <row r="10735" spans="1:1" s="138" customFormat="1" x14ac:dyDescent="0.25">
      <c r="A10735" s="139"/>
    </row>
    <row r="10736" spans="1:1" s="138" customFormat="1" x14ac:dyDescent="0.25">
      <c r="A10736" s="139"/>
    </row>
    <row r="10737" spans="1:1" s="138" customFormat="1" x14ac:dyDescent="0.25">
      <c r="A10737" s="139"/>
    </row>
    <row r="10738" spans="1:1" s="138" customFormat="1" x14ac:dyDescent="0.25">
      <c r="A10738" s="139"/>
    </row>
    <row r="10739" spans="1:1" s="138" customFormat="1" x14ac:dyDescent="0.25">
      <c r="A10739" s="139"/>
    </row>
    <row r="10740" spans="1:1" s="138" customFormat="1" x14ac:dyDescent="0.25">
      <c r="A10740" s="139"/>
    </row>
    <row r="10741" spans="1:1" s="138" customFormat="1" x14ac:dyDescent="0.25">
      <c r="A10741" s="139"/>
    </row>
    <row r="10742" spans="1:1" s="138" customFormat="1" x14ac:dyDescent="0.25">
      <c r="A10742" s="139"/>
    </row>
    <row r="10743" spans="1:1" s="138" customFormat="1" x14ac:dyDescent="0.25">
      <c r="A10743" s="139"/>
    </row>
    <row r="10744" spans="1:1" s="138" customFormat="1" x14ac:dyDescent="0.25">
      <c r="A10744" s="139"/>
    </row>
    <row r="10745" spans="1:1" s="138" customFormat="1" x14ac:dyDescent="0.25">
      <c r="A10745" s="139"/>
    </row>
    <row r="10746" spans="1:1" s="138" customFormat="1" x14ac:dyDescent="0.25">
      <c r="A10746" s="139"/>
    </row>
    <row r="10747" spans="1:1" s="138" customFormat="1" x14ac:dyDescent="0.25">
      <c r="A10747" s="139"/>
    </row>
    <row r="10748" spans="1:1" s="138" customFormat="1" x14ac:dyDescent="0.25">
      <c r="A10748" s="139"/>
    </row>
    <row r="10749" spans="1:1" s="138" customFormat="1" x14ac:dyDescent="0.25">
      <c r="A10749" s="139"/>
    </row>
    <row r="10750" spans="1:1" s="138" customFormat="1" x14ac:dyDescent="0.25">
      <c r="A10750" s="139"/>
    </row>
    <row r="10751" spans="1:1" s="138" customFormat="1" x14ac:dyDescent="0.25">
      <c r="A10751" s="139"/>
    </row>
    <row r="10752" spans="1:1" s="138" customFormat="1" x14ac:dyDescent="0.25">
      <c r="A10752" s="139"/>
    </row>
    <row r="10753" spans="1:1" s="138" customFormat="1" x14ac:dyDescent="0.25">
      <c r="A10753" s="139"/>
    </row>
    <row r="10754" spans="1:1" s="138" customFormat="1" x14ac:dyDescent="0.25">
      <c r="A10754" s="139"/>
    </row>
    <row r="10755" spans="1:1" s="138" customFormat="1" x14ac:dyDescent="0.25">
      <c r="A10755" s="139"/>
    </row>
    <row r="10756" spans="1:1" s="138" customFormat="1" x14ac:dyDescent="0.25">
      <c r="A10756" s="139"/>
    </row>
    <row r="10757" spans="1:1" s="138" customFormat="1" x14ac:dyDescent="0.25">
      <c r="A10757" s="139"/>
    </row>
    <row r="10758" spans="1:1" s="138" customFormat="1" x14ac:dyDescent="0.25">
      <c r="A10758" s="139"/>
    </row>
    <row r="10759" spans="1:1" s="138" customFormat="1" x14ac:dyDescent="0.25">
      <c r="A10759" s="139"/>
    </row>
    <row r="10760" spans="1:1" s="138" customFormat="1" x14ac:dyDescent="0.25">
      <c r="A10760" s="139"/>
    </row>
    <row r="10761" spans="1:1" s="138" customFormat="1" x14ac:dyDescent="0.25">
      <c r="A10761" s="139"/>
    </row>
    <row r="10762" spans="1:1" s="138" customFormat="1" x14ac:dyDescent="0.25">
      <c r="A10762" s="139"/>
    </row>
    <row r="10763" spans="1:1" s="138" customFormat="1" x14ac:dyDescent="0.25">
      <c r="A10763" s="139"/>
    </row>
    <row r="10764" spans="1:1" s="138" customFormat="1" x14ac:dyDescent="0.25">
      <c r="A10764" s="139"/>
    </row>
    <row r="10765" spans="1:1" s="138" customFormat="1" x14ac:dyDescent="0.25">
      <c r="A10765" s="139"/>
    </row>
    <row r="10766" spans="1:1" s="138" customFormat="1" x14ac:dyDescent="0.25">
      <c r="A10766" s="139"/>
    </row>
    <row r="10767" spans="1:1" s="138" customFormat="1" x14ac:dyDescent="0.25">
      <c r="A10767" s="139"/>
    </row>
    <row r="10768" spans="1:1" s="138" customFormat="1" x14ac:dyDescent="0.25">
      <c r="A10768" s="139"/>
    </row>
    <row r="10769" spans="1:1" s="138" customFormat="1" x14ac:dyDescent="0.25">
      <c r="A10769" s="139"/>
    </row>
    <row r="10770" spans="1:1" s="138" customFormat="1" x14ac:dyDescent="0.25">
      <c r="A10770" s="139"/>
    </row>
    <row r="10771" spans="1:1" s="138" customFormat="1" x14ac:dyDescent="0.25">
      <c r="A10771" s="139"/>
    </row>
    <row r="10772" spans="1:1" s="138" customFormat="1" x14ac:dyDescent="0.25">
      <c r="A10772" s="139"/>
    </row>
    <row r="10773" spans="1:1" s="138" customFormat="1" x14ac:dyDescent="0.25">
      <c r="A10773" s="139"/>
    </row>
    <row r="10774" spans="1:1" s="138" customFormat="1" x14ac:dyDescent="0.25">
      <c r="A10774" s="139"/>
    </row>
    <row r="10775" spans="1:1" s="138" customFormat="1" x14ac:dyDescent="0.25">
      <c r="A10775" s="139"/>
    </row>
    <row r="10776" spans="1:1" s="138" customFormat="1" x14ac:dyDescent="0.25">
      <c r="A10776" s="139"/>
    </row>
    <row r="10777" spans="1:1" s="138" customFormat="1" x14ac:dyDescent="0.25">
      <c r="A10777" s="139"/>
    </row>
    <row r="10778" spans="1:1" s="138" customFormat="1" x14ac:dyDescent="0.25">
      <c r="A10778" s="139"/>
    </row>
    <row r="10779" spans="1:1" s="138" customFormat="1" x14ac:dyDescent="0.25">
      <c r="A10779" s="139"/>
    </row>
    <row r="10780" spans="1:1" s="138" customFormat="1" x14ac:dyDescent="0.25">
      <c r="A10780" s="139"/>
    </row>
    <row r="10781" spans="1:1" s="138" customFormat="1" x14ac:dyDescent="0.25">
      <c r="A10781" s="139"/>
    </row>
    <row r="10782" spans="1:1" s="138" customFormat="1" x14ac:dyDescent="0.25">
      <c r="A10782" s="139"/>
    </row>
    <row r="10783" spans="1:1" s="138" customFormat="1" x14ac:dyDescent="0.25">
      <c r="A10783" s="139"/>
    </row>
    <row r="10784" spans="1:1" s="138" customFormat="1" x14ac:dyDescent="0.25">
      <c r="A10784" s="139"/>
    </row>
    <row r="10785" spans="1:1" s="138" customFormat="1" x14ac:dyDescent="0.25">
      <c r="A10785" s="139"/>
    </row>
    <row r="10786" spans="1:1" s="138" customFormat="1" x14ac:dyDescent="0.25">
      <c r="A10786" s="139"/>
    </row>
    <row r="10787" spans="1:1" s="138" customFormat="1" x14ac:dyDescent="0.25">
      <c r="A10787" s="139"/>
    </row>
    <row r="10788" spans="1:1" s="138" customFormat="1" x14ac:dyDescent="0.25">
      <c r="A10788" s="139"/>
    </row>
    <row r="10789" spans="1:1" s="138" customFormat="1" x14ac:dyDescent="0.25">
      <c r="A10789" s="139"/>
    </row>
    <row r="10790" spans="1:1" s="138" customFormat="1" x14ac:dyDescent="0.25">
      <c r="A10790" s="139"/>
    </row>
    <row r="10791" spans="1:1" s="138" customFormat="1" x14ac:dyDescent="0.25">
      <c r="A10791" s="139"/>
    </row>
    <row r="10792" spans="1:1" s="138" customFormat="1" x14ac:dyDescent="0.25">
      <c r="A10792" s="139"/>
    </row>
    <row r="10793" spans="1:1" s="138" customFormat="1" x14ac:dyDescent="0.25">
      <c r="A10793" s="139"/>
    </row>
    <row r="10794" spans="1:1" s="138" customFormat="1" x14ac:dyDescent="0.25">
      <c r="A10794" s="139"/>
    </row>
    <row r="10795" spans="1:1" s="138" customFormat="1" x14ac:dyDescent="0.25">
      <c r="A10795" s="139"/>
    </row>
    <row r="10796" spans="1:1" s="138" customFormat="1" x14ac:dyDescent="0.25">
      <c r="A10796" s="139"/>
    </row>
    <row r="10797" spans="1:1" s="138" customFormat="1" x14ac:dyDescent="0.25">
      <c r="A10797" s="139"/>
    </row>
    <row r="10798" spans="1:1" s="138" customFormat="1" x14ac:dyDescent="0.25">
      <c r="A10798" s="139"/>
    </row>
    <row r="10799" spans="1:1" s="138" customFormat="1" x14ac:dyDescent="0.25">
      <c r="A10799" s="139"/>
    </row>
    <row r="10800" spans="1:1" s="138" customFormat="1" x14ac:dyDescent="0.25">
      <c r="A10800" s="139"/>
    </row>
    <row r="10801" spans="1:1" s="138" customFormat="1" x14ac:dyDescent="0.25">
      <c r="A10801" s="139"/>
    </row>
    <row r="10802" spans="1:1" s="138" customFormat="1" x14ac:dyDescent="0.25">
      <c r="A10802" s="139"/>
    </row>
    <row r="10803" spans="1:1" s="138" customFormat="1" x14ac:dyDescent="0.25">
      <c r="A10803" s="139"/>
    </row>
    <row r="10804" spans="1:1" s="138" customFormat="1" x14ac:dyDescent="0.25">
      <c r="A10804" s="139"/>
    </row>
    <row r="10805" spans="1:1" s="138" customFormat="1" x14ac:dyDescent="0.25">
      <c r="A10805" s="139"/>
    </row>
    <row r="10806" spans="1:1" s="138" customFormat="1" x14ac:dyDescent="0.25">
      <c r="A10806" s="139"/>
    </row>
    <row r="10807" spans="1:1" s="138" customFormat="1" x14ac:dyDescent="0.25">
      <c r="A10807" s="139"/>
    </row>
    <row r="10808" spans="1:1" s="138" customFormat="1" x14ac:dyDescent="0.25">
      <c r="A10808" s="139"/>
    </row>
    <row r="10809" spans="1:1" s="138" customFormat="1" x14ac:dyDescent="0.25">
      <c r="A10809" s="139"/>
    </row>
    <row r="10810" spans="1:1" s="138" customFormat="1" x14ac:dyDescent="0.25">
      <c r="A10810" s="139"/>
    </row>
    <row r="10811" spans="1:1" s="138" customFormat="1" x14ac:dyDescent="0.25">
      <c r="A10811" s="139"/>
    </row>
    <row r="10812" spans="1:1" s="138" customFormat="1" x14ac:dyDescent="0.25">
      <c r="A10812" s="139"/>
    </row>
    <row r="10813" spans="1:1" s="138" customFormat="1" x14ac:dyDescent="0.25">
      <c r="A10813" s="139"/>
    </row>
    <row r="10814" spans="1:1" s="138" customFormat="1" x14ac:dyDescent="0.25">
      <c r="A10814" s="139"/>
    </row>
    <row r="10815" spans="1:1" s="138" customFormat="1" x14ac:dyDescent="0.25">
      <c r="A10815" s="139"/>
    </row>
    <row r="10816" spans="1:1" s="138" customFormat="1" x14ac:dyDescent="0.25">
      <c r="A10816" s="139"/>
    </row>
    <row r="10817" spans="1:1" s="138" customFormat="1" x14ac:dyDescent="0.25">
      <c r="A10817" s="139"/>
    </row>
    <row r="10818" spans="1:1" s="138" customFormat="1" x14ac:dyDescent="0.25">
      <c r="A10818" s="139"/>
    </row>
    <row r="10819" spans="1:1" s="138" customFormat="1" x14ac:dyDescent="0.25">
      <c r="A10819" s="139"/>
    </row>
    <row r="10820" spans="1:1" s="138" customFormat="1" x14ac:dyDescent="0.25">
      <c r="A10820" s="139"/>
    </row>
    <row r="10821" spans="1:1" s="138" customFormat="1" x14ac:dyDescent="0.25">
      <c r="A10821" s="139"/>
    </row>
    <row r="10822" spans="1:1" s="138" customFormat="1" x14ac:dyDescent="0.25">
      <c r="A10822" s="139"/>
    </row>
    <row r="10823" spans="1:1" s="138" customFormat="1" x14ac:dyDescent="0.25">
      <c r="A10823" s="139"/>
    </row>
    <row r="10824" spans="1:1" s="138" customFormat="1" x14ac:dyDescent="0.25">
      <c r="A10824" s="139"/>
    </row>
    <row r="10825" spans="1:1" s="138" customFormat="1" x14ac:dyDescent="0.25">
      <c r="A10825" s="139"/>
    </row>
    <row r="10826" spans="1:1" s="138" customFormat="1" x14ac:dyDescent="0.25">
      <c r="A10826" s="139"/>
    </row>
    <row r="10827" spans="1:1" s="138" customFormat="1" x14ac:dyDescent="0.25">
      <c r="A10827" s="139"/>
    </row>
    <row r="10828" spans="1:1" s="138" customFormat="1" x14ac:dyDescent="0.25">
      <c r="A10828" s="139"/>
    </row>
    <row r="10829" spans="1:1" s="138" customFormat="1" x14ac:dyDescent="0.25">
      <c r="A10829" s="139"/>
    </row>
    <row r="10830" spans="1:1" s="138" customFormat="1" x14ac:dyDescent="0.25">
      <c r="A10830" s="139"/>
    </row>
    <row r="10831" spans="1:1" s="138" customFormat="1" x14ac:dyDescent="0.25">
      <c r="A10831" s="139"/>
    </row>
    <row r="10832" spans="1:1" s="138" customFormat="1" x14ac:dyDescent="0.25">
      <c r="A10832" s="139"/>
    </row>
    <row r="10833" spans="1:1" s="138" customFormat="1" x14ac:dyDescent="0.25">
      <c r="A10833" s="139"/>
    </row>
    <row r="10834" spans="1:1" s="138" customFormat="1" x14ac:dyDescent="0.25">
      <c r="A10834" s="139"/>
    </row>
    <row r="10835" spans="1:1" s="138" customFormat="1" x14ac:dyDescent="0.25">
      <c r="A10835" s="139"/>
    </row>
    <row r="10836" spans="1:1" s="138" customFormat="1" x14ac:dyDescent="0.25">
      <c r="A10836" s="139"/>
    </row>
    <row r="10837" spans="1:1" s="138" customFormat="1" x14ac:dyDescent="0.25">
      <c r="A10837" s="139"/>
    </row>
    <row r="10838" spans="1:1" s="138" customFormat="1" x14ac:dyDescent="0.25">
      <c r="A10838" s="139"/>
    </row>
    <row r="10839" spans="1:1" s="138" customFormat="1" x14ac:dyDescent="0.25">
      <c r="A10839" s="139"/>
    </row>
    <row r="10840" spans="1:1" s="138" customFormat="1" x14ac:dyDescent="0.25">
      <c r="A10840" s="139"/>
    </row>
    <row r="10841" spans="1:1" s="138" customFormat="1" x14ac:dyDescent="0.25">
      <c r="A10841" s="139"/>
    </row>
    <row r="10842" spans="1:1" s="138" customFormat="1" x14ac:dyDescent="0.25">
      <c r="A10842" s="139"/>
    </row>
    <row r="10843" spans="1:1" s="138" customFormat="1" x14ac:dyDescent="0.25">
      <c r="A10843" s="139"/>
    </row>
    <row r="10844" spans="1:1" s="138" customFormat="1" x14ac:dyDescent="0.25">
      <c r="A10844" s="139"/>
    </row>
    <row r="10845" spans="1:1" s="138" customFormat="1" x14ac:dyDescent="0.25">
      <c r="A10845" s="139"/>
    </row>
    <row r="10846" spans="1:1" s="138" customFormat="1" x14ac:dyDescent="0.25">
      <c r="A10846" s="139"/>
    </row>
    <row r="10847" spans="1:1" s="138" customFormat="1" x14ac:dyDescent="0.25">
      <c r="A10847" s="139"/>
    </row>
    <row r="10848" spans="1:1" s="138" customFormat="1" x14ac:dyDescent="0.25">
      <c r="A10848" s="139"/>
    </row>
    <row r="10849" spans="1:1" s="138" customFormat="1" x14ac:dyDescent="0.25">
      <c r="A10849" s="139"/>
    </row>
    <row r="10850" spans="1:1" s="138" customFormat="1" x14ac:dyDescent="0.25">
      <c r="A10850" s="139"/>
    </row>
    <row r="10851" spans="1:1" s="138" customFormat="1" x14ac:dyDescent="0.25">
      <c r="A10851" s="139"/>
    </row>
    <row r="10852" spans="1:1" s="138" customFormat="1" x14ac:dyDescent="0.25">
      <c r="A10852" s="139"/>
    </row>
    <row r="10853" spans="1:1" s="138" customFormat="1" x14ac:dyDescent="0.25">
      <c r="A10853" s="139"/>
    </row>
    <row r="10854" spans="1:1" s="138" customFormat="1" x14ac:dyDescent="0.25">
      <c r="A10854" s="139"/>
    </row>
    <row r="10855" spans="1:1" s="138" customFormat="1" x14ac:dyDescent="0.25">
      <c r="A10855" s="139"/>
    </row>
    <row r="10856" spans="1:1" s="138" customFormat="1" x14ac:dyDescent="0.25">
      <c r="A10856" s="139"/>
    </row>
    <row r="10857" spans="1:1" s="138" customFormat="1" x14ac:dyDescent="0.25">
      <c r="A10857" s="139"/>
    </row>
    <row r="10858" spans="1:1" s="138" customFormat="1" x14ac:dyDescent="0.25">
      <c r="A10858" s="139"/>
    </row>
    <row r="10859" spans="1:1" s="138" customFormat="1" x14ac:dyDescent="0.25">
      <c r="A10859" s="139"/>
    </row>
    <row r="10860" spans="1:1" s="138" customFormat="1" x14ac:dyDescent="0.25">
      <c r="A10860" s="139"/>
    </row>
    <row r="10861" spans="1:1" s="138" customFormat="1" x14ac:dyDescent="0.25">
      <c r="A10861" s="139"/>
    </row>
    <row r="10862" spans="1:1" s="138" customFormat="1" x14ac:dyDescent="0.25">
      <c r="A10862" s="139"/>
    </row>
    <row r="10863" spans="1:1" s="138" customFormat="1" x14ac:dyDescent="0.25">
      <c r="A10863" s="139"/>
    </row>
    <row r="10864" spans="1:1" s="138" customFormat="1" x14ac:dyDescent="0.25">
      <c r="A10864" s="139"/>
    </row>
    <row r="10865" spans="1:1" s="138" customFormat="1" x14ac:dyDescent="0.25">
      <c r="A10865" s="139"/>
    </row>
    <row r="10866" spans="1:1" s="138" customFormat="1" x14ac:dyDescent="0.25">
      <c r="A10866" s="139"/>
    </row>
    <row r="10867" spans="1:1" s="138" customFormat="1" x14ac:dyDescent="0.25">
      <c r="A10867" s="139"/>
    </row>
    <row r="10868" spans="1:1" s="138" customFormat="1" x14ac:dyDescent="0.25">
      <c r="A10868" s="139"/>
    </row>
    <row r="10869" spans="1:1" s="138" customFormat="1" x14ac:dyDescent="0.25">
      <c r="A10869" s="139"/>
    </row>
    <row r="10870" spans="1:1" s="138" customFormat="1" x14ac:dyDescent="0.25">
      <c r="A10870" s="139"/>
    </row>
    <row r="10871" spans="1:1" s="138" customFormat="1" x14ac:dyDescent="0.25">
      <c r="A10871" s="139"/>
    </row>
    <row r="10872" spans="1:1" s="138" customFormat="1" x14ac:dyDescent="0.25">
      <c r="A10872" s="139"/>
    </row>
    <row r="10873" spans="1:1" s="138" customFormat="1" x14ac:dyDescent="0.25">
      <c r="A10873" s="139"/>
    </row>
    <row r="10874" spans="1:1" s="138" customFormat="1" x14ac:dyDescent="0.25">
      <c r="A10874" s="139"/>
    </row>
    <row r="10875" spans="1:1" s="138" customFormat="1" x14ac:dyDescent="0.25">
      <c r="A10875" s="139"/>
    </row>
    <row r="10876" spans="1:1" s="138" customFormat="1" x14ac:dyDescent="0.25">
      <c r="A10876" s="139"/>
    </row>
    <row r="10877" spans="1:1" s="138" customFormat="1" x14ac:dyDescent="0.25">
      <c r="A10877" s="139"/>
    </row>
    <row r="10878" spans="1:1" s="138" customFormat="1" x14ac:dyDescent="0.25">
      <c r="A10878" s="139"/>
    </row>
    <row r="10879" spans="1:1" s="138" customFormat="1" x14ac:dyDescent="0.25">
      <c r="A10879" s="139"/>
    </row>
    <row r="10880" spans="1:1" s="138" customFormat="1" x14ac:dyDescent="0.25">
      <c r="A10880" s="139"/>
    </row>
    <row r="10881" spans="1:1" s="138" customFormat="1" x14ac:dyDescent="0.25">
      <c r="A10881" s="139"/>
    </row>
    <row r="10882" spans="1:1" s="138" customFormat="1" x14ac:dyDescent="0.25">
      <c r="A10882" s="139"/>
    </row>
    <row r="10883" spans="1:1" s="138" customFormat="1" x14ac:dyDescent="0.25">
      <c r="A10883" s="139"/>
    </row>
    <row r="10884" spans="1:1" s="138" customFormat="1" x14ac:dyDescent="0.25">
      <c r="A10884" s="139"/>
    </row>
    <row r="10885" spans="1:1" s="138" customFormat="1" x14ac:dyDescent="0.25">
      <c r="A10885" s="139"/>
    </row>
    <row r="10886" spans="1:1" s="138" customFormat="1" x14ac:dyDescent="0.25">
      <c r="A10886" s="139"/>
    </row>
    <row r="10887" spans="1:1" s="138" customFormat="1" x14ac:dyDescent="0.25">
      <c r="A10887" s="139"/>
    </row>
    <row r="10888" spans="1:1" s="138" customFormat="1" x14ac:dyDescent="0.25">
      <c r="A10888" s="139"/>
    </row>
    <row r="10889" spans="1:1" s="138" customFormat="1" x14ac:dyDescent="0.25">
      <c r="A10889" s="139"/>
    </row>
    <row r="10890" spans="1:1" s="138" customFormat="1" x14ac:dyDescent="0.25">
      <c r="A10890" s="139"/>
    </row>
    <row r="10891" spans="1:1" s="138" customFormat="1" x14ac:dyDescent="0.25">
      <c r="A10891" s="139"/>
    </row>
    <row r="10892" spans="1:1" s="138" customFormat="1" x14ac:dyDescent="0.25">
      <c r="A10892" s="139"/>
    </row>
    <row r="10893" spans="1:1" s="138" customFormat="1" x14ac:dyDescent="0.25">
      <c r="A10893" s="139"/>
    </row>
    <row r="10894" spans="1:1" s="138" customFormat="1" x14ac:dyDescent="0.25">
      <c r="A10894" s="139"/>
    </row>
    <row r="10895" spans="1:1" s="138" customFormat="1" x14ac:dyDescent="0.25">
      <c r="A10895" s="139"/>
    </row>
    <row r="10896" spans="1:1" s="138" customFormat="1" x14ac:dyDescent="0.25">
      <c r="A10896" s="139"/>
    </row>
    <row r="10897" spans="1:1" s="138" customFormat="1" x14ac:dyDescent="0.25">
      <c r="A10897" s="139"/>
    </row>
    <row r="10898" spans="1:1" s="138" customFormat="1" x14ac:dyDescent="0.25">
      <c r="A10898" s="139"/>
    </row>
    <row r="10899" spans="1:1" s="138" customFormat="1" x14ac:dyDescent="0.25">
      <c r="A10899" s="139"/>
    </row>
    <row r="10900" spans="1:1" s="138" customFormat="1" x14ac:dyDescent="0.25">
      <c r="A10900" s="139"/>
    </row>
    <row r="10901" spans="1:1" s="138" customFormat="1" x14ac:dyDescent="0.25">
      <c r="A10901" s="139"/>
    </row>
    <row r="10902" spans="1:1" s="138" customFormat="1" x14ac:dyDescent="0.25">
      <c r="A10902" s="139"/>
    </row>
    <row r="10903" spans="1:1" s="138" customFormat="1" x14ac:dyDescent="0.25">
      <c r="A10903" s="139"/>
    </row>
    <row r="10904" spans="1:1" s="138" customFormat="1" x14ac:dyDescent="0.25">
      <c r="A10904" s="139"/>
    </row>
    <row r="10905" spans="1:1" s="138" customFormat="1" x14ac:dyDescent="0.25">
      <c r="A10905" s="139"/>
    </row>
    <row r="10906" spans="1:1" s="138" customFormat="1" x14ac:dyDescent="0.25">
      <c r="A10906" s="139"/>
    </row>
    <row r="10907" spans="1:1" s="138" customFormat="1" x14ac:dyDescent="0.25">
      <c r="A10907" s="139"/>
    </row>
    <row r="10908" spans="1:1" s="138" customFormat="1" x14ac:dyDescent="0.25">
      <c r="A10908" s="139"/>
    </row>
    <row r="10909" spans="1:1" s="138" customFormat="1" x14ac:dyDescent="0.25">
      <c r="A10909" s="139"/>
    </row>
    <row r="10910" spans="1:1" s="138" customFormat="1" x14ac:dyDescent="0.25">
      <c r="A10910" s="139"/>
    </row>
    <row r="10911" spans="1:1" s="138" customFormat="1" x14ac:dyDescent="0.25">
      <c r="A10911" s="139"/>
    </row>
    <row r="10912" spans="1:1" s="138" customFormat="1" x14ac:dyDescent="0.25">
      <c r="A10912" s="139"/>
    </row>
    <row r="10913" spans="1:1" s="138" customFormat="1" x14ac:dyDescent="0.25">
      <c r="A10913" s="139"/>
    </row>
    <row r="10914" spans="1:1" s="138" customFormat="1" x14ac:dyDescent="0.25">
      <c r="A10914" s="139"/>
    </row>
    <row r="10915" spans="1:1" s="138" customFormat="1" x14ac:dyDescent="0.25">
      <c r="A10915" s="139"/>
    </row>
    <row r="10916" spans="1:1" s="138" customFormat="1" x14ac:dyDescent="0.25">
      <c r="A10916" s="139"/>
    </row>
    <row r="10917" spans="1:1" s="138" customFormat="1" x14ac:dyDescent="0.25">
      <c r="A10917" s="139"/>
    </row>
    <row r="10918" spans="1:1" s="138" customFormat="1" x14ac:dyDescent="0.25">
      <c r="A10918" s="139"/>
    </row>
    <row r="10919" spans="1:1" s="138" customFormat="1" x14ac:dyDescent="0.25">
      <c r="A10919" s="139"/>
    </row>
    <row r="10920" spans="1:1" s="138" customFormat="1" x14ac:dyDescent="0.25">
      <c r="A10920" s="139"/>
    </row>
    <row r="10921" spans="1:1" s="138" customFormat="1" x14ac:dyDescent="0.25">
      <c r="A10921" s="139"/>
    </row>
    <row r="10922" spans="1:1" s="138" customFormat="1" x14ac:dyDescent="0.25">
      <c r="A10922" s="139"/>
    </row>
    <row r="10923" spans="1:1" s="138" customFormat="1" x14ac:dyDescent="0.25">
      <c r="A10923" s="139"/>
    </row>
    <row r="10924" spans="1:1" s="138" customFormat="1" x14ac:dyDescent="0.25">
      <c r="A10924" s="139"/>
    </row>
    <row r="10925" spans="1:1" s="138" customFormat="1" x14ac:dyDescent="0.25">
      <c r="A10925" s="139"/>
    </row>
    <row r="10926" spans="1:1" s="138" customFormat="1" x14ac:dyDescent="0.25">
      <c r="A10926" s="139"/>
    </row>
    <row r="10927" spans="1:1" s="138" customFormat="1" x14ac:dyDescent="0.25">
      <c r="A10927" s="139"/>
    </row>
    <row r="10928" spans="1:1" s="138" customFormat="1" x14ac:dyDescent="0.25">
      <c r="A10928" s="139"/>
    </row>
    <row r="10929" spans="1:1" s="138" customFormat="1" x14ac:dyDescent="0.25">
      <c r="A10929" s="139"/>
    </row>
    <row r="10930" spans="1:1" s="138" customFormat="1" x14ac:dyDescent="0.25">
      <c r="A10930" s="139"/>
    </row>
    <row r="10931" spans="1:1" s="138" customFormat="1" x14ac:dyDescent="0.25">
      <c r="A10931" s="139"/>
    </row>
    <row r="10932" spans="1:1" s="138" customFormat="1" x14ac:dyDescent="0.25">
      <c r="A10932" s="139"/>
    </row>
    <row r="10933" spans="1:1" s="138" customFormat="1" x14ac:dyDescent="0.25">
      <c r="A10933" s="139"/>
    </row>
    <row r="10934" spans="1:1" s="138" customFormat="1" x14ac:dyDescent="0.25">
      <c r="A10934" s="139"/>
    </row>
    <row r="10935" spans="1:1" s="138" customFormat="1" x14ac:dyDescent="0.25">
      <c r="A10935" s="139"/>
    </row>
    <row r="10936" spans="1:1" s="138" customFormat="1" x14ac:dyDescent="0.25">
      <c r="A10936" s="139"/>
    </row>
    <row r="10937" spans="1:1" s="138" customFormat="1" x14ac:dyDescent="0.25">
      <c r="A10937" s="139"/>
    </row>
    <row r="10938" spans="1:1" s="138" customFormat="1" x14ac:dyDescent="0.25">
      <c r="A10938" s="139"/>
    </row>
    <row r="10939" spans="1:1" s="138" customFormat="1" x14ac:dyDescent="0.25">
      <c r="A10939" s="139"/>
    </row>
    <row r="10940" spans="1:1" s="138" customFormat="1" x14ac:dyDescent="0.25">
      <c r="A10940" s="139"/>
    </row>
    <row r="10941" spans="1:1" s="138" customFormat="1" x14ac:dyDescent="0.25">
      <c r="A10941" s="139"/>
    </row>
    <row r="10942" spans="1:1" s="138" customFormat="1" x14ac:dyDescent="0.25">
      <c r="A10942" s="139"/>
    </row>
    <row r="10943" spans="1:1" s="138" customFormat="1" x14ac:dyDescent="0.25">
      <c r="A10943" s="139"/>
    </row>
    <row r="10944" spans="1:1" s="138" customFormat="1" x14ac:dyDescent="0.25">
      <c r="A10944" s="139"/>
    </row>
    <row r="10945" spans="1:1" s="138" customFormat="1" x14ac:dyDescent="0.25">
      <c r="A10945" s="139"/>
    </row>
    <row r="10946" spans="1:1" s="138" customFormat="1" x14ac:dyDescent="0.25">
      <c r="A10946" s="139"/>
    </row>
    <row r="10947" spans="1:1" s="138" customFormat="1" x14ac:dyDescent="0.25">
      <c r="A10947" s="139"/>
    </row>
    <row r="10948" spans="1:1" s="138" customFormat="1" x14ac:dyDescent="0.25">
      <c r="A10948" s="139"/>
    </row>
    <row r="10949" spans="1:1" s="138" customFormat="1" x14ac:dyDescent="0.25">
      <c r="A10949" s="139"/>
    </row>
    <row r="10950" spans="1:1" s="138" customFormat="1" x14ac:dyDescent="0.25">
      <c r="A10950" s="139"/>
    </row>
    <row r="10951" spans="1:1" s="138" customFormat="1" x14ac:dyDescent="0.25">
      <c r="A10951" s="139"/>
    </row>
    <row r="10952" spans="1:1" s="138" customFormat="1" x14ac:dyDescent="0.25">
      <c r="A10952" s="139"/>
    </row>
    <row r="10953" spans="1:1" s="138" customFormat="1" x14ac:dyDescent="0.25">
      <c r="A10953" s="139"/>
    </row>
    <row r="10954" spans="1:1" s="138" customFormat="1" x14ac:dyDescent="0.25">
      <c r="A10954" s="139"/>
    </row>
    <row r="10955" spans="1:1" s="138" customFormat="1" x14ac:dyDescent="0.25">
      <c r="A10955" s="139"/>
    </row>
    <row r="10956" spans="1:1" s="138" customFormat="1" x14ac:dyDescent="0.25">
      <c r="A10956" s="139"/>
    </row>
    <row r="10957" spans="1:1" s="138" customFormat="1" x14ac:dyDescent="0.25">
      <c r="A10957" s="139"/>
    </row>
    <row r="10958" spans="1:1" s="138" customFormat="1" x14ac:dyDescent="0.25">
      <c r="A10958" s="139"/>
    </row>
    <row r="10959" spans="1:1" s="138" customFormat="1" x14ac:dyDescent="0.25">
      <c r="A10959" s="139"/>
    </row>
    <row r="10960" spans="1:1" s="138" customFormat="1" x14ac:dyDescent="0.25">
      <c r="A10960" s="139"/>
    </row>
    <row r="10961" spans="1:1" s="138" customFormat="1" x14ac:dyDescent="0.25">
      <c r="A10961" s="139"/>
    </row>
    <row r="10962" spans="1:1" s="138" customFormat="1" x14ac:dyDescent="0.25">
      <c r="A10962" s="139"/>
    </row>
    <row r="10963" spans="1:1" s="138" customFormat="1" x14ac:dyDescent="0.25">
      <c r="A10963" s="139"/>
    </row>
    <row r="10964" spans="1:1" s="138" customFormat="1" x14ac:dyDescent="0.25">
      <c r="A10964" s="139"/>
    </row>
    <row r="10965" spans="1:1" s="138" customFormat="1" x14ac:dyDescent="0.25">
      <c r="A10965" s="139"/>
    </row>
    <row r="10966" spans="1:1" s="138" customFormat="1" x14ac:dyDescent="0.25">
      <c r="A10966" s="139"/>
    </row>
    <row r="10967" spans="1:1" s="138" customFormat="1" x14ac:dyDescent="0.25">
      <c r="A10967" s="139"/>
    </row>
    <row r="10968" spans="1:1" s="138" customFormat="1" x14ac:dyDescent="0.25">
      <c r="A10968" s="139"/>
    </row>
    <row r="10969" spans="1:1" s="138" customFormat="1" x14ac:dyDescent="0.25">
      <c r="A10969" s="139"/>
    </row>
    <row r="10970" spans="1:1" s="138" customFormat="1" x14ac:dyDescent="0.25">
      <c r="A10970" s="139"/>
    </row>
    <row r="10971" spans="1:1" s="138" customFormat="1" x14ac:dyDescent="0.25">
      <c r="A10971" s="139"/>
    </row>
    <row r="10972" spans="1:1" s="138" customFormat="1" x14ac:dyDescent="0.25">
      <c r="A10972" s="139"/>
    </row>
    <row r="10973" spans="1:1" s="138" customFormat="1" x14ac:dyDescent="0.25">
      <c r="A10973" s="139"/>
    </row>
    <row r="10974" spans="1:1" s="138" customFormat="1" x14ac:dyDescent="0.25">
      <c r="A10974" s="139"/>
    </row>
    <row r="10975" spans="1:1" s="138" customFormat="1" x14ac:dyDescent="0.25">
      <c r="A10975" s="139"/>
    </row>
    <row r="10976" spans="1:1" s="138" customFormat="1" x14ac:dyDescent="0.25">
      <c r="A10976" s="139"/>
    </row>
    <row r="10977" spans="1:1" s="138" customFormat="1" x14ac:dyDescent="0.25">
      <c r="A10977" s="139"/>
    </row>
    <row r="10978" spans="1:1" s="138" customFormat="1" x14ac:dyDescent="0.25">
      <c r="A10978" s="139"/>
    </row>
    <row r="10979" spans="1:1" s="138" customFormat="1" x14ac:dyDescent="0.25">
      <c r="A10979" s="139"/>
    </row>
    <row r="10980" spans="1:1" s="138" customFormat="1" x14ac:dyDescent="0.25">
      <c r="A10980" s="139"/>
    </row>
    <row r="10981" spans="1:1" s="138" customFormat="1" x14ac:dyDescent="0.25">
      <c r="A10981" s="139"/>
    </row>
    <row r="10982" spans="1:1" s="138" customFormat="1" x14ac:dyDescent="0.25">
      <c r="A10982" s="139"/>
    </row>
    <row r="10983" spans="1:1" s="138" customFormat="1" x14ac:dyDescent="0.25">
      <c r="A10983" s="139"/>
    </row>
    <row r="10984" spans="1:1" s="138" customFormat="1" x14ac:dyDescent="0.25">
      <c r="A10984" s="139"/>
    </row>
    <row r="10985" spans="1:1" s="138" customFormat="1" x14ac:dyDescent="0.25">
      <c r="A10985" s="139"/>
    </row>
    <row r="10986" spans="1:1" s="138" customFormat="1" x14ac:dyDescent="0.25">
      <c r="A10986" s="139"/>
    </row>
    <row r="10987" spans="1:1" s="138" customFormat="1" x14ac:dyDescent="0.25">
      <c r="A10987" s="139"/>
    </row>
    <row r="10988" spans="1:1" s="138" customFormat="1" x14ac:dyDescent="0.25">
      <c r="A10988" s="139"/>
    </row>
    <row r="10989" spans="1:1" s="138" customFormat="1" x14ac:dyDescent="0.25">
      <c r="A10989" s="139"/>
    </row>
    <row r="10990" spans="1:1" s="138" customFormat="1" x14ac:dyDescent="0.25">
      <c r="A10990" s="139"/>
    </row>
    <row r="10991" spans="1:1" s="138" customFormat="1" x14ac:dyDescent="0.25">
      <c r="A10991" s="139"/>
    </row>
    <row r="10992" spans="1:1" s="138" customFormat="1" x14ac:dyDescent="0.25">
      <c r="A10992" s="139"/>
    </row>
    <row r="10993" spans="1:1" s="138" customFormat="1" x14ac:dyDescent="0.25">
      <c r="A10993" s="139"/>
    </row>
    <row r="10994" spans="1:1" s="138" customFormat="1" x14ac:dyDescent="0.25">
      <c r="A10994" s="139"/>
    </row>
    <row r="10995" spans="1:1" s="138" customFormat="1" x14ac:dyDescent="0.25">
      <c r="A10995" s="139"/>
    </row>
    <row r="10996" spans="1:1" s="138" customFormat="1" x14ac:dyDescent="0.25">
      <c r="A10996" s="139"/>
    </row>
    <row r="10997" spans="1:1" s="138" customFormat="1" x14ac:dyDescent="0.25">
      <c r="A10997" s="139"/>
    </row>
    <row r="10998" spans="1:1" s="138" customFormat="1" x14ac:dyDescent="0.25">
      <c r="A10998" s="139"/>
    </row>
    <row r="10999" spans="1:1" s="138" customFormat="1" x14ac:dyDescent="0.25">
      <c r="A10999" s="139"/>
    </row>
    <row r="11000" spans="1:1" s="138" customFormat="1" x14ac:dyDescent="0.25">
      <c r="A11000" s="139"/>
    </row>
    <row r="11001" spans="1:1" s="138" customFormat="1" x14ac:dyDescent="0.25">
      <c r="A11001" s="139"/>
    </row>
    <row r="11002" spans="1:1" s="138" customFormat="1" x14ac:dyDescent="0.25">
      <c r="A11002" s="139"/>
    </row>
    <row r="11003" spans="1:1" s="138" customFormat="1" x14ac:dyDescent="0.25">
      <c r="A11003" s="139"/>
    </row>
    <row r="11004" spans="1:1" s="138" customFormat="1" x14ac:dyDescent="0.25">
      <c r="A11004" s="139"/>
    </row>
    <row r="11005" spans="1:1" s="138" customFormat="1" x14ac:dyDescent="0.25">
      <c r="A11005" s="139"/>
    </row>
    <row r="11006" spans="1:1" s="138" customFormat="1" x14ac:dyDescent="0.25">
      <c r="A11006" s="139"/>
    </row>
    <row r="11007" spans="1:1" s="138" customFormat="1" x14ac:dyDescent="0.25">
      <c r="A11007" s="139"/>
    </row>
    <row r="11008" spans="1:1" s="138" customFormat="1" x14ac:dyDescent="0.25">
      <c r="A11008" s="139"/>
    </row>
    <row r="11009" spans="1:1" s="138" customFormat="1" x14ac:dyDescent="0.25">
      <c r="A11009" s="139"/>
    </row>
    <row r="11010" spans="1:1" s="138" customFormat="1" x14ac:dyDescent="0.25">
      <c r="A11010" s="139"/>
    </row>
    <row r="11011" spans="1:1" s="138" customFormat="1" x14ac:dyDescent="0.25">
      <c r="A11011" s="139"/>
    </row>
    <row r="11012" spans="1:1" s="138" customFormat="1" x14ac:dyDescent="0.25">
      <c r="A11012" s="139"/>
    </row>
    <row r="11013" spans="1:1" s="138" customFormat="1" x14ac:dyDescent="0.25">
      <c r="A11013" s="139"/>
    </row>
    <row r="11014" spans="1:1" s="138" customFormat="1" x14ac:dyDescent="0.25">
      <c r="A11014" s="139"/>
    </row>
    <row r="11015" spans="1:1" s="138" customFormat="1" x14ac:dyDescent="0.25">
      <c r="A11015" s="139"/>
    </row>
    <row r="11016" spans="1:1" s="138" customFormat="1" x14ac:dyDescent="0.25">
      <c r="A11016" s="139"/>
    </row>
    <row r="11017" spans="1:1" s="138" customFormat="1" x14ac:dyDescent="0.25">
      <c r="A11017" s="139"/>
    </row>
    <row r="11018" spans="1:1" s="138" customFormat="1" x14ac:dyDescent="0.25">
      <c r="A11018" s="139"/>
    </row>
    <row r="11019" spans="1:1" s="138" customFormat="1" x14ac:dyDescent="0.25">
      <c r="A11019" s="139"/>
    </row>
    <row r="11020" spans="1:1" s="138" customFormat="1" x14ac:dyDescent="0.25">
      <c r="A11020" s="139"/>
    </row>
    <row r="11021" spans="1:1" s="138" customFormat="1" x14ac:dyDescent="0.25">
      <c r="A11021" s="139"/>
    </row>
    <row r="11022" spans="1:1" s="138" customFormat="1" x14ac:dyDescent="0.25">
      <c r="A11022" s="139"/>
    </row>
    <row r="11023" spans="1:1" s="138" customFormat="1" x14ac:dyDescent="0.25">
      <c r="A11023" s="139"/>
    </row>
    <row r="11024" spans="1:1" s="138" customFormat="1" x14ac:dyDescent="0.25">
      <c r="A11024" s="139"/>
    </row>
    <row r="11025" spans="1:1" s="138" customFormat="1" x14ac:dyDescent="0.25">
      <c r="A11025" s="139"/>
    </row>
    <row r="11026" spans="1:1" s="138" customFormat="1" x14ac:dyDescent="0.25">
      <c r="A11026" s="139"/>
    </row>
    <row r="11027" spans="1:1" s="138" customFormat="1" x14ac:dyDescent="0.25">
      <c r="A11027" s="139"/>
    </row>
    <row r="11028" spans="1:1" s="138" customFormat="1" x14ac:dyDescent="0.25">
      <c r="A11028" s="139"/>
    </row>
    <row r="11029" spans="1:1" s="138" customFormat="1" x14ac:dyDescent="0.25">
      <c r="A11029" s="139"/>
    </row>
    <row r="11030" spans="1:1" s="138" customFormat="1" x14ac:dyDescent="0.25">
      <c r="A11030" s="139"/>
    </row>
    <row r="11031" spans="1:1" s="138" customFormat="1" x14ac:dyDescent="0.25">
      <c r="A11031" s="139"/>
    </row>
    <row r="11032" spans="1:1" s="138" customFormat="1" x14ac:dyDescent="0.25">
      <c r="A11032" s="139"/>
    </row>
    <row r="11033" spans="1:1" s="138" customFormat="1" x14ac:dyDescent="0.25">
      <c r="A11033" s="139"/>
    </row>
    <row r="11034" spans="1:1" s="138" customFormat="1" x14ac:dyDescent="0.25">
      <c r="A11034" s="139"/>
    </row>
    <row r="11035" spans="1:1" s="138" customFormat="1" x14ac:dyDescent="0.25">
      <c r="A11035" s="139"/>
    </row>
    <row r="11036" spans="1:1" s="138" customFormat="1" x14ac:dyDescent="0.25">
      <c r="A11036" s="139"/>
    </row>
    <row r="11037" spans="1:1" s="138" customFormat="1" x14ac:dyDescent="0.25">
      <c r="A11037" s="139"/>
    </row>
    <row r="11038" spans="1:1" s="138" customFormat="1" x14ac:dyDescent="0.25">
      <c r="A11038" s="139"/>
    </row>
    <row r="11039" spans="1:1" s="138" customFormat="1" x14ac:dyDescent="0.25">
      <c r="A11039" s="139"/>
    </row>
    <row r="11040" spans="1:1" s="138" customFormat="1" x14ac:dyDescent="0.25">
      <c r="A11040" s="139"/>
    </row>
    <row r="11041" spans="1:1" s="138" customFormat="1" x14ac:dyDescent="0.25">
      <c r="A11041" s="139"/>
    </row>
    <row r="11042" spans="1:1" s="138" customFormat="1" x14ac:dyDescent="0.25">
      <c r="A11042" s="139"/>
    </row>
    <row r="11043" spans="1:1" s="138" customFormat="1" x14ac:dyDescent="0.25">
      <c r="A11043" s="139"/>
    </row>
    <row r="11044" spans="1:1" s="138" customFormat="1" x14ac:dyDescent="0.25">
      <c r="A11044" s="139"/>
    </row>
    <row r="11045" spans="1:1" s="138" customFormat="1" x14ac:dyDescent="0.25">
      <c r="A11045" s="139"/>
    </row>
    <row r="11046" spans="1:1" s="138" customFormat="1" x14ac:dyDescent="0.25">
      <c r="A11046" s="139"/>
    </row>
    <row r="11047" spans="1:1" s="138" customFormat="1" x14ac:dyDescent="0.25">
      <c r="A11047" s="139"/>
    </row>
    <row r="11048" spans="1:1" s="138" customFormat="1" x14ac:dyDescent="0.25">
      <c r="A11048" s="139"/>
    </row>
    <row r="11049" spans="1:1" s="138" customFormat="1" x14ac:dyDescent="0.25">
      <c r="A11049" s="139"/>
    </row>
    <row r="11050" spans="1:1" s="138" customFormat="1" x14ac:dyDescent="0.25">
      <c r="A11050" s="139"/>
    </row>
    <row r="11051" spans="1:1" s="138" customFormat="1" x14ac:dyDescent="0.25">
      <c r="A11051" s="139"/>
    </row>
    <row r="11052" spans="1:1" s="138" customFormat="1" x14ac:dyDescent="0.25">
      <c r="A11052" s="139"/>
    </row>
    <row r="11053" spans="1:1" s="138" customFormat="1" x14ac:dyDescent="0.25">
      <c r="A11053" s="139"/>
    </row>
    <row r="11054" spans="1:1" s="138" customFormat="1" x14ac:dyDescent="0.25">
      <c r="A11054" s="139"/>
    </row>
    <row r="11055" spans="1:1" s="138" customFormat="1" x14ac:dyDescent="0.25">
      <c r="A11055" s="139"/>
    </row>
    <row r="11056" spans="1:1" s="138" customFormat="1" x14ac:dyDescent="0.25">
      <c r="A11056" s="139"/>
    </row>
    <row r="11057" spans="1:1" s="138" customFormat="1" x14ac:dyDescent="0.25">
      <c r="A11057" s="139"/>
    </row>
    <row r="11058" spans="1:1" s="138" customFormat="1" x14ac:dyDescent="0.25">
      <c r="A11058" s="139"/>
    </row>
    <row r="11059" spans="1:1" s="138" customFormat="1" x14ac:dyDescent="0.25">
      <c r="A11059" s="139"/>
    </row>
    <row r="11060" spans="1:1" s="138" customFormat="1" x14ac:dyDescent="0.25">
      <c r="A11060" s="139"/>
    </row>
    <row r="11061" spans="1:1" s="138" customFormat="1" x14ac:dyDescent="0.25">
      <c r="A11061" s="139"/>
    </row>
    <row r="11062" spans="1:1" s="138" customFormat="1" x14ac:dyDescent="0.25">
      <c r="A11062" s="139"/>
    </row>
    <row r="11063" spans="1:1" s="138" customFormat="1" x14ac:dyDescent="0.25">
      <c r="A11063" s="139"/>
    </row>
    <row r="11064" spans="1:1" s="138" customFormat="1" x14ac:dyDescent="0.25">
      <c r="A11064" s="139"/>
    </row>
    <row r="11065" spans="1:1" s="138" customFormat="1" x14ac:dyDescent="0.25">
      <c r="A11065" s="139"/>
    </row>
    <row r="11066" spans="1:1" s="138" customFormat="1" x14ac:dyDescent="0.25">
      <c r="A11066" s="139"/>
    </row>
    <row r="11067" spans="1:1" s="138" customFormat="1" x14ac:dyDescent="0.25">
      <c r="A11067" s="139"/>
    </row>
    <row r="11068" spans="1:1" s="138" customFormat="1" x14ac:dyDescent="0.25">
      <c r="A11068" s="139"/>
    </row>
    <row r="11069" spans="1:1" s="138" customFormat="1" x14ac:dyDescent="0.25">
      <c r="A11069" s="139"/>
    </row>
    <row r="11070" spans="1:1" s="138" customFormat="1" x14ac:dyDescent="0.25">
      <c r="A11070" s="139"/>
    </row>
    <row r="11071" spans="1:1" s="138" customFormat="1" x14ac:dyDescent="0.25">
      <c r="A11071" s="139"/>
    </row>
    <row r="11072" spans="1:1" s="138" customFormat="1" x14ac:dyDescent="0.25">
      <c r="A11072" s="139"/>
    </row>
    <row r="11073" spans="1:1" s="138" customFormat="1" x14ac:dyDescent="0.25">
      <c r="A11073" s="139"/>
    </row>
    <row r="11074" spans="1:1" s="138" customFormat="1" x14ac:dyDescent="0.25">
      <c r="A11074" s="139"/>
    </row>
    <row r="11075" spans="1:1" s="138" customFormat="1" x14ac:dyDescent="0.25">
      <c r="A11075" s="139"/>
    </row>
    <row r="11076" spans="1:1" s="138" customFormat="1" x14ac:dyDescent="0.25">
      <c r="A11076" s="139"/>
    </row>
    <row r="11077" spans="1:1" s="138" customFormat="1" x14ac:dyDescent="0.25">
      <c r="A11077" s="139"/>
    </row>
    <row r="11078" spans="1:1" s="138" customFormat="1" x14ac:dyDescent="0.25">
      <c r="A11078" s="139"/>
    </row>
    <row r="11079" spans="1:1" s="138" customFormat="1" x14ac:dyDescent="0.25">
      <c r="A11079" s="139"/>
    </row>
    <row r="11080" spans="1:1" s="138" customFormat="1" x14ac:dyDescent="0.25">
      <c r="A11080" s="139"/>
    </row>
    <row r="11081" spans="1:1" s="138" customFormat="1" x14ac:dyDescent="0.25">
      <c r="A11081" s="139"/>
    </row>
    <row r="11082" spans="1:1" s="138" customFormat="1" x14ac:dyDescent="0.25">
      <c r="A11082" s="139"/>
    </row>
    <row r="11083" spans="1:1" s="138" customFormat="1" x14ac:dyDescent="0.25">
      <c r="A11083" s="139"/>
    </row>
    <row r="11084" spans="1:1" s="138" customFormat="1" x14ac:dyDescent="0.25">
      <c r="A11084" s="139"/>
    </row>
    <row r="11085" spans="1:1" s="138" customFormat="1" x14ac:dyDescent="0.25">
      <c r="A11085" s="139"/>
    </row>
    <row r="11086" spans="1:1" s="138" customFormat="1" x14ac:dyDescent="0.25">
      <c r="A11086" s="139"/>
    </row>
    <row r="11087" spans="1:1" s="138" customFormat="1" x14ac:dyDescent="0.25">
      <c r="A11087" s="139"/>
    </row>
    <row r="11088" spans="1:1" s="138" customFormat="1" x14ac:dyDescent="0.25">
      <c r="A11088" s="139"/>
    </row>
    <row r="11089" spans="1:1" s="138" customFormat="1" x14ac:dyDescent="0.25">
      <c r="A11089" s="139"/>
    </row>
    <row r="11090" spans="1:1" s="138" customFormat="1" x14ac:dyDescent="0.25">
      <c r="A11090" s="139"/>
    </row>
    <row r="11091" spans="1:1" s="138" customFormat="1" x14ac:dyDescent="0.25">
      <c r="A11091" s="139"/>
    </row>
    <row r="11092" spans="1:1" s="138" customFormat="1" x14ac:dyDescent="0.25">
      <c r="A11092" s="139"/>
    </row>
    <row r="11093" spans="1:1" s="138" customFormat="1" x14ac:dyDescent="0.25">
      <c r="A11093" s="139"/>
    </row>
    <row r="11094" spans="1:1" s="138" customFormat="1" x14ac:dyDescent="0.25">
      <c r="A11094" s="139"/>
    </row>
    <row r="11095" spans="1:1" s="138" customFormat="1" x14ac:dyDescent="0.25">
      <c r="A11095" s="139"/>
    </row>
    <row r="11096" spans="1:1" s="138" customFormat="1" x14ac:dyDescent="0.25">
      <c r="A11096" s="139"/>
    </row>
    <row r="11097" spans="1:1" s="138" customFormat="1" x14ac:dyDescent="0.25">
      <c r="A11097" s="139"/>
    </row>
    <row r="11098" spans="1:1" s="138" customFormat="1" x14ac:dyDescent="0.25">
      <c r="A11098" s="139"/>
    </row>
    <row r="11099" spans="1:1" s="138" customFormat="1" x14ac:dyDescent="0.25">
      <c r="A11099" s="139"/>
    </row>
    <row r="11100" spans="1:1" s="138" customFormat="1" x14ac:dyDescent="0.25">
      <c r="A11100" s="139"/>
    </row>
    <row r="11101" spans="1:1" s="138" customFormat="1" x14ac:dyDescent="0.25">
      <c r="A11101" s="139"/>
    </row>
    <row r="11102" spans="1:1" s="138" customFormat="1" x14ac:dyDescent="0.25">
      <c r="A11102" s="139"/>
    </row>
    <row r="11103" spans="1:1" s="138" customFormat="1" x14ac:dyDescent="0.25">
      <c r="A11103" s="139"/>
    </row>
    <row r="11104" spans="1:1" s="138" customFormat="1" x14ac:dyDescent="0.25">
      <c r="A11104" s="139"/>
    </row>
    <row r="11105" spans="1:1" s="138" customFormat="1" x14ac:dyDescent="0.25">
      <c r="A11105" s="139"/>
    </row>
    <row r="11106" spans="1:1" s="138" customFormat="1" x14ac:dyDescent="0.25">
      <c r="A11106" s="139"/>
    </row>
    <row r="11107" spans="1:1" s="138" customFormat="1" x14ac:dyDescent="0.25">
      <c r="A11107" s="139"/>
    </row>
    <row r="11108" spans="1:1" s="138" customFormat="1" x14ac:dyDescent="0.25">
      <c r="A11108" s="139"/>
    </row>
    <row r="11109" spans="1:1" s="138" customFormat="1" x14ac:dyDescent="0.25">
      <c r="A11109" s="139"/>
    </row>
    <row r="11110" spans="1:1" s="138" customFormat="1" x14ac:dyDescent="0.25">
      <c r="A11110" s="139"/>
    </row>
    <row r="11111" spans="1:1" s="138" customFormat="1" x14ac:dyDescent="0.25">
      <c r="A11111" s="139"/>
    </row>
    <row r="11112" spans="1:1" s="138" customFormat="1" x14ac:dyDescent="0.25">
      <c r="A11112" s="139"/>
    </row>
    <row r="11113" spans="1:1" s="138" customFormat="1" x14ac:dyDescent="0.25">
      <c r="A11113" s="139"/>
    </row>
    <row r="11114" spans="1:1" s="138" customFormat="1" x14ac:dyDescent="0.25">
      <c r="A11114" s="139"/>
    </row>
    <row r="11115" spans="1:1" s="138" customFormat="1" x14ac:dyDescent="0.25">
      <c r="A11115" s="139"/>
    </row>
    <row r="11116" spans="1:1" s="138" customFormat="1" x14ac:dyDescent="0.25">
      <c r="A11116" s="139"/>
    </row>
    <row r="11117" spans="1:1" s="138" customFormat="1" x14ac:dyDescent="0.25">
      <c r="A11117" s="139"/>
    </row>
    <row r="11118" spans="1:1" s="138" customFormat="1" x14ac:dyDescent="0.25">
      <c r="A11118" s="139"/>
    </row>
    <row r="11119" spans="1:1" s="138" customFormat="1" x14ac:dyDescent="0.25">
      <c r="A11119" s="139"/>
    </row>
    <row r="11120" spans="1:1" s="138" customFormat="1" x14ac:dyDescent="0.25">
      <c r="A11120" s="139"/>
    </row>
    <row r="11121" spans="1:1" s="138" customFormat="1" x14ac:dyDescent="0.25">
      <c r="A11121" s="139"/>
    </row>
    <row r="11122" spans="1:1" s="138" customFormat="1" x14ac:dyDescent="0.25">
      <c r="A11122" s="139"/>
    </row>
    <row r="11123" spans="1:1" s="138" customFormat="1" x14ac:dyDescent="0.25">
      <c r="A11123" s="139"/>
    </row>
    <row r="11124" spans="1:1" s="138" customFormat="1" x14ac:dyDescent="0.25">
      <c r="A11124" s="139"/>
    </row>
    <row r="11125" spans="1:1" s="138" customFormat="1" x14ac:dyDescent="0.25">
      <c r="A11125" s="139"/>
    </row>
    <row r="11126" spans="1:1" s="138" customFormat="1" x14ac:dyDescent="0.25">
      <c r="A11126" s="139"/>
    </row>
    <row r="11127" spans="1:1" s="138" customFormat="1" x14ac:dyDescent="0.25">
      <c r="A11127" s="139"/>
    </row>
    <row r="11128" spans="1:1" s="138" customFormat="1" x14ac:dyDescent="0.25">
      <c r="A11128" s="139"/>
    </row>
    <row r="11129" spans="1:1" s="138" customFormat="1" x14ac:dyDescent="0.25">
      <c r="A11129" s="139"/>
    </row>
    <row r="11130" spans="1:1" s="138" customFormat="1" x14ac:dyDescent="0.25">
      <c r="A11130" s="139"/>
    </row>
    <row r="11131" spans="1:1" s="138" customFormat="1" x14ac:dyDescent="0.25">
      <c r="A11131" s="139"/>
    </row>
    <row r="11132" spans="1:1" s="138" customFormat="1" x14ac:dyDescent="0.25">
      <c r="A11132" s="139"/>
    </row>
    <row r="11133" spans="1:1" s="138" customFormat="1" x14ac:dyDescent="0.25">
      <c r="A11133" s="139"/>
    </row>
    <row r="11134" spans="1:1" s="138" customFormat="1" x14ac:dyDescent="0.25">
      <c r="A11134" s="139"/>
    </row>
    <row r="11135" spans="1:1" s="138" customFormat="1" x14ac:dyDescent="0.25">
      <c r="A11135" s="139"/>
    </row>
    <row r="11136" spans="1:1" s="138" customFormat="1" x14ac:dyDescent="0.25">
      <c r="A11136" s="139"/>
    </row>
    <row r="11137" spans="1:1" s="138" customFormat="1" x14ac:dyDescent="0.25">
      <c r="A11137" s="139"/>
    </row>
    <row r="11138" spans="1:1" s="138" customFormat="1" x14ac:dyDescent="0.25">
      <c r="A11138" s="139"/>
    </row>
    <row r="11139" spans="1:1" s="138" customFormat="1" x14ac:dyDescent="0.25">
      <c r="A11139" s="139"/>
    </row>
    <row r="11140" spans="1:1" s="138" customFormat="1" x14ac:dyDescent="0.25">
      <c r="A11140" s="139"/>
    </row>
    <row r="11141" spans="1:1" s="138" customFormat="1" x14ac:dyDescent="0.25">
      <c r="A11141" s="139"/>
    </row>
    <row r="11142" spans="1:1" s="138" customFormat="1" x14ac:dyDescent="0.25">
      <c r="A11142" s="139"/>
    </row>
    <row r="11143" spans="1:1" s="138" customFormat="1" x14ac:dyDescent="0.25">
      <c r="A11143" s="139"/>
    </row>
    <row r="11144" spans="1:1" s="138" customFormat="1" x14ac:dyDescent="0.25">
      <c r="A11144" s="139"/>
    </row>
    <row r="11145" spans="1:1" s="138" customFormat="1" x14ac:dyDescent="0.25">
      <c r="A11145" s="139"/>
    </row>
    <row r="11146" spans="1:1" s="138" customFormat="1" x14ac:dyDescent="0.25">
      <c r="A11146" s="139"/>
    </row>
    <row r="11147" spans="1:1" s="138" customFormat="1" x14ac:dyDescent="0.25">
      <c r="A11147" s="139"/>
    </row>
    <row r="11148" spans="1:1" s="138" customFormat="1" x14ac:dyDescent="0.25">
      <c r="A11148" s="139"/>
    </row>
    <row r="11149" spans="1:1" s="138" customFormat="1" x14ac:dyDescent="0.25">
      <c r="A11149" s="139"/>
    </row>
    <row r="11150" spans="1:1" s="138" customFormat="1" x14ac:dyDescent="0.25">
      <c r="A11150" s="139"/>
    </row>
    <row r="11151" spans="1:1" s="138" customFormat="1" x14ac:dyDescent="0.25">
      <c r="A11151" s="139"/>
    </row>
    <row r="11152" spans="1:1" s="138" customFormat="1" x14ac:dyDescent="0.25">
      <c r="A11152" s="139"/>
    </row>
    <row r="11153" spans="1:1" s="138" customFormat="1" x14ac:dyDescent="0.25">
      <c r="A11153" s="139"/>
    </row>
    <row r="11154" spans="1:1" s="138" customFormat="1" x14ac:dyDescent="0.25">
      <c r="A11154" s="139"/>
    </row>
    <row r="11155" spans="1:1" s="138" customFormat="1" x14ac:dyDescent="0.25">
      <c r="A11155" s="139"/>
    </row>
    <row r="11156" spans="1:1" s="138" customFormat="1" x14ac:dyDescent="0.25">
      <c r="A11156" s="139"/>
    </row>
    <row r="11157" spans="1:1" s="138" customFormat="1" x14ac:dyDescent="0.25">
      <c r="A11157" s="139"/>
    </row>
    <row r="11158" spans="1:1" s="138" customFormat="1" x14ac:dyDescent="0.25">
      <c r="A11158" s="139"/>
    </row>
    <row r="11159" spans="1:1" s="138" customFormat="1" x14ac:dyDescent="0.25">
      <c r="A11159" s="139"/>
    </row>
    <row r="11160" spans="1:1" s="138" customFormat="1" x14ac:dyDescent="0.25">
      <c r="A11160" s="139"/>
    </row>
    <row r="11161" spans="1:1" s="138" customFormat="1" x14ac:dyDescent="0.25">
      <c r="A11161" s="139"/>
    </row>
    <row r="11162" spans="1:1" s="138" customFormat="1" x14ac:dyDescent="0.25">
      <c r="A11162" s="139"/>
    </row>
    <row r="11163" spans="1:1" s="138" customFormat="1" x14ac:dyDescent="0.25">
      <c r="A11163" s="139"/>
    </row>
    <row r="11164" spans="1:1" s="138" customFormat="1" x14ac:dyDescent="0.25">
      <c r="A11164" s="139"/>
    </row>
    <row r="11165" spans="1:1" s="138" customFormat="1" x14ac:dyDescent="0.25">
      <c r="A11165" s="139"/>
    </row>
    <row r="11166" spans="1:1" s="138" customFormat="1" x14ac:dyDescent="0.25">
      <c r="A11166" s="139"/>
    </row>
    <row r="11167" spans="1:1" s="138" customFormat="1" x14ac:dyDescent="0.25">
      <c r="A11167" s="139"/>
    </row>
    <row r="11168" spans="1:1" s="138" customFormat="1" x14ac:dyDescent="0.25">
      <c r="A11168" s="139"/>
    </row>
    <row r="11169" spans="1:1" s="138" customFormat="1" x14ac:dyDescent="0.25">
      <c r="A11169" s="139"/>
    </row>
    <row r="11170" spans="1:1" s="138" customFormat="1" x14ac:dyDescent="0.25">
      <c r="A11170" s="139"/>
    </row>
    <row r="11171" spans="1:1" s="138" customFormat="1" x14ac:dyDescent="0.25">
      <c r="A11171" s="139"/>
    </row>
    <row r="11172" spans="1:1" s="138" customFormat="1" x14ac:dyDescent="0.25">
      <c r="A11172" s="139"/>
    </row>
    <row r="11173" spans="1:1" s="138" customFormat="1" x14ac:dyDescent="0.25">
      <c r="A11173" s="139"/>
    </row>
    <row r="11174" spans="1:1" s="138" customFormat="1" x14ac:dyDescent="0.25">
      <c r="A11174" s="139"/>
    </row>
    <row r="11175" spans="1:1" s="138" customFormat="1" x14ac:dyDescent="0.25">
      <c r="A11175" s="139"/>
    </row>
    <row r="11176" spans="1:1" s="138" customFormat="1" x14ac:dyDescent="0.25">
      <c r="A11176" s="139"/>
    </row>
    <row r="11177" spans="1:1" s="138" customFormat="1" x14ac:dyDescent="0.25">
      <c r="A11177" s="139"/>
    </row>
    <row r="11178" spans="1:1" s="138" customFormat="1" x14ac:dyDescent="0.25">
      <c r="A11178" s="139"/>
    </row>
    <row r="11179" spans="1:1" s="138" customFormat="1" x14ac:dyDescent="0.25">
      <c r="A11179" s="139"/>
    </row>
    <row r="11180" spans="1:1" s="138" customFormat="1" x14ac:dyDescent="0.25">
      <c r="A11180" s="139"/>
    </row>
    <row r="11181" spans="1:1" s="138" customFormat="1" x14ac:dyDescent="0.25">
      <c r="A11181" s="139"/>
    </row>
    <row r="11182" spans="1:1" s="138" customFormat="1" x14ac:dyDescent="0.25">
      <c r="A11182" s="139"/>
    </row>
    <row r="11183" spans="1:1" s="138" customFormat="1" x14ac:dyDescent="0.25">
      <c r="A11183" s="139"/>
    </row>
    <row r="11184" spans="1:1" s="138" customFormat="1" x14ac:dyDescent="0.25">
      <c r="A11184" s="139"/>
    </row>
    <row r="11185" spans="1:1" s="138" customFormat="1" x14ac:dyDescent="0.25">
      <c r="A11185" s="139"/>
    </row>
    <row r="11186" spans="1:1" s="138" customFormat="1" x14ac:dyDescent="0.25">
      <c r="A11186" s="139"/>
    </row>
    <row r="11187" spans="1:1" s="138" customFormat="1" x14ac:dyDescent="0.25">
      <c r="A11187" s="139"/>
    </row>
    <row r="11188" spans="1:1" s="138" customFormat="1" x14ac:dyDescent="0.25">
      <c r="A11188" s="139"/>
    </row>
    <row r="11189" spans="1:1" s="138" customFormat="1" x14ac:dyDescent="0.25">
      <c r="A11189" s="139"/>
    </row>
    <row r="11190" spans="1:1" s="138" customFormat="1" x14ac:dyDescent="0.25">
      <c r="A11190" s="139"/>
    </row>
    <row r="11191" spans="1:1" s="138" customFormat="1" x14ac:dyDescent="0.25">
      <c r="A11191" s="139"/>
    </row>
    <row r="11192" spans="1:1" s="138" customFormat="1" x14ac:dyDescent="0.25">
      <c r="A11192" s="139"/>
    </row>
    <row r="11193" spans="1:1" s="138" customFormat="1" x14ac:dyDescent="0.25">
      <c r="A11193" s="139"/>
    </row>
    <row r="11194" spans="1:1" s="138" customFormat="1" x14ac:dyDescent="0.25">
      <c r="A11194" s="139"/>
    </row>
    <row r="11195" spans="1:1" s="138" customFormat="1" x14ac:dyDescent="0.25">
      <c r="A11195" s="139"/>
    </row>
    <row r="11196" spans="1:1" s="138" customFormat="1" x14ac:dyDescent="0.25">
      <c r="A11196" s="139"/>
    </row>
    <row r="11197" spans="1:1" s="138" customFormat="1" x14ac:dyDescent="0.25">
      <c r="A11197" s="139"/>
    </row>
    <row r="11198" spans="1:1" s="138" customFormat="1" x14ac:dyDescent="0.25">
      <c r="A11198" s="139"/>
    </row>
    <row r="11199" spans="1:1" s="138" customFormat="1" x14ac:dyDescent="0.25">
      <c r="A11199" s="139"/>
    </row>
    <row r="11200" spans="1:1" s="138" customFormat="1" x14ac:dyDescent="0.25">
      <c r="A11200" s="139"/>
    </row>
    <row r="11201" spans="1:1" s="138" customFormat="1" x14ac:dyDescent="0.25">
      <c r="A11201" s="139"/>
    </row>
    <row r="11202" spans="1:1" s="138" customFormat="1" x14ac:dyDescent="0.25">
      <c r="A11202" s="139"/>
    </row>
    <row r="11203" spans="1:1" s="138" customFormat="1" x14ac:dyDescent="0.25">
      <c r="A11203" s="139"/>
    </row>
    <row r="11204" spans="1:1" s="138" customFormat="1" x14ac:dyDescent="0.25">
      <c r="A11204" s="139"/>
    </row>
    <row r="11205" spans="1:1" s="138" customFormat="1" x14ac:dyDescent="0.25">
      <c r="A11205" s="139"/>
    </row>
    <row r="11206" spans="1:1" s="138" customFormat="1" x14ac:dyDescent="0.25">
      <c r="A11206" s="139"/>
    </row>
    <row r="11207" spans="1:1" s="138" customFormat="1" x14ac:dyDescent="0.25">
      <c r="A11207" s="139"/>
    </row>
    <row r="11208" spans="1:1" s="138" customFormat="1" x14ac:dyDescent="0.25">
      <c r="A11208" s="139"/>
    </row>
    <row r="11209" spans="1:1" s="138" customFormat="1" x14ac:dyDescent="0.25">
      <c r="A11209" s="139"/>
    </row>
    <row r="11210" spans="1:1" s="138" customFormat="1" x14ac:dyDescent="0.25">
      <c r="A11210" s="139"/>
    </row>
    <row r="11211" spans="1:1" s="138" customFormat="1" x14ac:dyDescent="0.25">
      <c r="A11211" s="139"/>
    </row>
    <row r="11212" spans="1:1" s="138" customFormat="1" x14ac:dyDescent="0.25">
      <c r="A11212" s="139"/>
    </row>
    <row r="11213" spans="1:1" s="138" customFormat="1" x14ac:dyDescent="0.25">
      <c r="A11213" s="139"/>
    </row>
    <row r="11214" spans="1:1" s="138" customFormat="1" x14ac:dyDescent="0.25">
      <c r="A11214" s="139"/>
    </row>
    <row r="11215" spans="1:1" s="138" customFormat="1" x14ac:dyDescent="0.25">
      <c r="A11215" s="139"/>
    </row>
    <row r="11216" spans="1:1" s="138" customFormat="1" x14ac:dyDescent="0.25">
      <c r="A11216" s="139"/>
    </row>
    <row r="11217" spans="1:1" s="138" customFormat="1" x14ac:dyDescent="0.25">
      <c r="A11217" s="139"/>
    </row>
    <row r="11218" spans="1:1" s="138" customFormat="1" x14ac:dyDescent="0.25">
      <c r="A11218" s="139"/>
    </row>
    <row r="11219" spans="1:1" s="138" customFormat="1" x14ac:dyDescent="0.25">
      <c r="A11219" s="139"/>
    </row>
    <row r="11220" spans="1:1" s="138" customFormat="1" x14ac:dyDescent="0.25">
      <c r="A11220" s="139"/>
    </row>
    <row r="11221" spans="1:1" s="138" customFormat="1" x14ac:dyDescent="0.25">
      <c r="A11221" s="139"/>
    </row>
    <row r="11222" spans="1:1" s="138" customFormat="1" x14ac:dyDescent="0.25">
      <c r="A11222" s="139"/>
    </row>
    <row r="11223" spans="1:1" s="138" customFormat="1" x14ac:dyDescent="0.25">
      <c r="A11223" s="139"/>
    </row>
    <row r="11224" spans="1:1" s="138" customFormat="1" x14ac:dyDescent="0.25">
      <c r="A11224" s="139"/>
    </row>
    <row r="11225" spans="1:1" s="138" customFormat="1" x14ac:dyDescent="0.25">
      <c r="A11225" s="139"/>
    </row>
    <row r="11226" spans="1:1" s="138" customFormat="1" x14ac:dyDescent="0.25">
      <c r="A11226" s="139"/>
    </row>
    <row r="11227" spans="1:1" s="138" customFormat="1" x14ac:dyDescent="0.25">
      <c r="A11227" s="139"/>
    </row>
    <row r="11228" spans="1:1" s="138" customFormat="1" x14ac:dyDescent="0.25">
      <c r="A11228" s="139"/>
    </row>
    <row r="11229" spans="1:1" s="138" customFormat="1" x14ac:dyDescent="0.25">
      <c r="A11229" s="139"/>
    </row>
    <row r="11230" spans="1:1" s="138" customFormat="1" x14ac:dyDescent="0.25">
      <c r="A11230" s="139"/>
    </row>
    <row r="11231" spans="1:1" s="138" customFormat="1" x14ac:dyDescent="0.25">
      <c r="A11231" s="139"/>
    </row>
    <row r="11232" spans="1:1" s="138" customFormat="1" x14ac:dyDescent="0.25">
      <c r="A11232" s="139"/>
    </row>
    <row r="11233" spans="1:1" s="138" customFormat="1" x14ac:dyDescent="0.25">
      <c r="A11233" s="139"/>
    </row>
    <row r="11234" spans="1:1" s="138" customFormat="1" x14ac:dyDescent="0.25">
      <c r="A11234" s="139"/>
    </row>
    <row r="11235" spans="1:1" s="138" customFormat="1" x14ac:dyDescent="0.25">
      <c r="A11235" s="139"/>
    </row>
    <row r="11236" spans="1:1" s="138" customFormat="1" x14ac:dyDescent="0.25">
      <c r="A11236" s="139"/>
    </row>
    <row r="11237" spans="1:1" s="138" customFormat="1" x14ac:dyDescent="0.25">
      <c r="A11237" s="139"/>
    </row>
    <row r="11238" spans="1:1" s="138" customFormat="1" x14ac:dyDescent="0.25">
      <c r="A11238" s="139"/>
    </row>
    <row r="11239" spans="1:1" s="138" customFormat="1" x14ac:dyDescent="0.25">
      <c r="A11239" s="139"/>
    </row>
    <row r="11240" spans="1:1" s="138" customFormat="1" x14ac:dyDescent="0.25">
      <c r="A11240" s="139"/>
    </row>
    <row r="11241" spans="1:1" s="138" customFormat="1" x14ac:dyDescent="0.25">
      <c r="A11241" s="139"/>
    </row>
    <row r="11242" spans="1:1" s="138" customFormat="1" x14ac:dyDescent="0.25">
      <c r="A11242" s="139"/>
    </row>
    <row r="11243" spans="1:1" s="138" customFormat="1" x14ac:dyDescent="0.25">
      <c r="A11243" s="139"/>
    </row>
    <row r="11244" spans="1:1" s="138" customFormat="1" x14ac:dyDescent="0.25">
      <c r="A11244" s="139"/>
    </row>
    <row r="11245" spans="1:1" s="138" customFormat="1" x14ac:dyDescent="0.25">
      <c r="A11245" s="139"/>
    </row>
    <row r="11246" spans="1:1" s="138" customFormat="1" x14ac:dyDescent="0.25">
      <c r="A11246" s="139"/>
    </row>
    <row r="11247" spans="1:1" s="138" customFormat="1" x14ac:dyDescent="0.25">
      <c r="A11247" s="139"/>
    </row>
    <row r="11248" spans="1:1" s="138" customFormat="1" x14ac:dyDescent="0.25">
      <c r="A11248" s="139"/>
    </row>
    <row r="11249" spans="1:1" s="138" customFormat="1" x14ac:dyDescent="0.25">
      <c r="A11249" s="139"/>
    </row>
    <row r="11250" spans="1:1" s="138" customFormat="1" x14ac:dyDescent="0.25">
      <c r="A11250" s="139"/>
    </row>
    <row r="11251" spans="1:1" s="138" customFormat="1" x14ac:dyDescent="0.25">
      <c r="A11251" s="139"/>
    </row>
    <row r="11252" spans="1:1" s="138" customFormat="1" x14ac:dyDescent="0.25">
      <c r="A11252" s="139"/>
    </row>
    <row r="11253" spans="1:1" s="138" customFormat="1" x14ac:dyDescent="0.25">
      <c r="A11253" s="139"/>
    </row>
    <row r="11254" spans="1:1" s="138" customFormat="1" x14ac:dyDescent="0.25">
      <c r="A11254" s="139"/>
    </row>
    <row r="11255" spans="1:1" s="138" customFormat="1" x14ac:dyDescent="0.25">
      <c r="A11255" s="139"/>
    </row>
    <row r="11256" spans="1:1" s="138" customFormat="1" x14ac:dyDescent="0.25">
      <c r="A11256" s="139"/>
    </row>
    <row r="11257" spans="1:1" s="138" customFormat="1" x14ac:dyDescent="0.25">
      <c r="A11257" s="139"/>
    </row>
    <row r="11258" spans="1:1" s="138" customFormat="1" x14ac:dyDescent="0.25">
      <c r="A11258" s="139"/>
    </row>
    <row r="11259" spans="1:1" s="138" customFormat="1" x14ac:dyDescent="0.25">
      <c r="A11259" s="139"/>
    </row>
    <row r="11260" spans="1:1" s="138" customFormat="1" x14ac:dyDescent="0.25">
      <c r="A11260" s="139"/>
    </row>
    <row r="11261" spans="1:1" s="138" customFormat="1" x14ac:dyDescent="0.25">
      <c r="A11261" s="139"/>
    </row>
    <row r="11262" spans="1:1" s="138" customFormat="1" x14ac:dyDescent="0.25">
      <c r="A11262" s="139"/>
    </row>
    <row r="11263" spans="1:1" s="138" customFormat="1" x14ac:dyDescent="0.25">
      <c r="A11263" s="139"/>
    </row>
    <row r="11264" spans="1:1" s="138" customFormat="1" x14ac:dyDescent="0.25">
      <c r="A11264" s="139"/>
    </row>
    <row r="11265" spans="1:1" s="138" customFormat="1" x14ac:dyDescent="0.25">
      <c r="A11265" s="139"/>
    </row>
    <row r="11266" spans="1:1" s="138" customFormat="1" x14ac:dyDescent="0.25">
      <c r="A11266" s="139"/>
    </row>
    <row r="11267" spans="1:1" s="138" customFormat="1" x14ac:dyDescent="0.25">
      <c r="A11267" s="139"/>
    </row>
    <row r="11268" spans="1:1" s="138" customFormat="1" x14ac:dyDescent="0.25">
      <c r="A11268" s="139"/>
    </row>
    <row r="11269" spans="1:1" s="138" customFormat="1" x14ac:dyDescent="0.25">
      <c r="A11269" s="139"/>
    </row>
    <row r="11270" spans="1:1" s="138" customFormat="1" x14ac:dyDescent="0.25">
      <c r="A11270" s="139"/>
    </row>
    <row r="11271" spans="1:1" s="138" customFormat="1" x14ac:dyDescent="0.25">
      <c r="A11271" s="139"/>
    </row>
    <row r="11272" spans="1:1" s="138" customFormat="1" x14ac:dyDescent="0.25">
      <c r="A11272" s="139"/>
    </row>
    <row r="11273" spans="1:1" s="138" customFormat="1" x14ac:dyDescent="0.25">
      <c r="A11273" s="139"/>
    </row>
    <row r="11274" spans="1:1" s="138" customFormat="1" x14ac:dyDescent="0.25">
      <c r="A11274" s="139"/>
    </row>
    <row r="11275" spans="1:1" s="138" customFormat="1" x14ac:dyDescent="0.25">
      <c r="A11275" s="139"/>
    </row>
    <row r="11276" spans="1:1" s="138" customFormat="1" x14ac:dyDescent="0.25">
      <c r="A11276" s="139"/>
    </row>
    <row r="11277" spans="1:1" s="138" customFormat="1" x14ac:dyDescent="0.25">
      <c r="A11277" s="139"/>
    </row>
    <row r="11278" spans="1:1" s="138" customFormat="1" x14ac:dyDescent="0.25">
      <c r="A11278" s="139"/>
    </row>
    <row r="11279" spans="1:1" s="138" customFormat="1" x14ac:dyDescent="0.25">
      <c r="A11279" s="139"/>
    </row>
    <row r="11280" spans="1:1" s="138" customFormat="1" x14ac:dyDescent="0.25">
      <c r="A11280" s="139"/>
    </row>
    <row r="11281" spans="1:1" s="138" customFormat="1" x14ac:dyDescent="0.25">
      <c r="A11281" s="139"/>
    </row>
    <row r="11282" spans="1:1" s="138" customFormat="1" x14ac:dyDescent="0.25">
      <c r="A11282" s="139"/>
    </row>
    <row r="11283" spans="1:1" s="138" customFormat="1" x14ac:dyDescent="0.25">
      <c r="A11283" s="139"/>
    </row>
    <row r="11284" spans="1:1" s="138" customFormat="1" x14ac:dyDescent="0.25">
      <c r="A11284" s="139"/>
    </row>
    <row r="11285" spans="1:1" s="138" customFormat="1" x14ac:dyDescent="0.25">
      <c r="A11285" s="139"/>
    </row>
    <row r="11286" spans="1:1" s="138" customFormat="1" x14ac:dyDescent="0.25">
      <c r="A11286" s="139"/>
    </row>
    <row r="11287" spans="1:1" s="138" customFormat="1" x14ac:dyDescent="0.25">
      <c r="A11287" s="139"/>
    </row>
    <row r="11288" spans="1:1" s="138" customFormat="1" x14ac:dyDescent="0.25">
      <c r="A11288" s="139"/>
    </row>
    <row r="11289" spans="1:1" s="138" customFormat="1" x14ac:dyDescent="0.25">
      <c r="A11289" s="139"/>
    </row>
    <row r="11290" spans="1:1" s="138" customFormat="1" x14ac:dyDescent="0.25">
      <c r="A11290" s="139"/>
    </row>
    <row r="11291" spans="1:1" s="138" customFormat="1" x14ac:dyDescent="0.25">
      <c r="A11291" s="139"/>
    </row>
    <row r="11292" spans="1:1" s="138" customFormat="1" x14ac:dyDescent="0.25">
      <c r="A11292" s="139"/>
    </row>
    <row r="11293" spans="1:1" s="138" customFormat="1" x14ac:dyDescent="0.25">
      <c r="A11293" s="139"/>
    </row>
    <row r="11294" spans="1:1" s="138" customFormat="1" x14ac:dyDescent="0.25">
      <c r="A11294" s="139"/>
    </row>
    <row r="11295" spans="1:1" s="138" customFormat="1" x14ac:dyDescent="0.25">
      <c r="A11295" s="139"/>
    </row>
    <row r="11296" spans="1:1" s="138" customFormat="1" x14ac:dyDescent="0.25">
      <c r="A11296" s="139"/>
    </row>
    <row r="11297" spans="1:1" s="138" customFormat="1" x14ac:dyDescent="0.25">
      <c r="A11297" s="139"/>
    </row>
    <row r="11298" spans="1:1" s="138" customFormat="1" x14ac:dyDescent="0.25">
      <c r="A11298" s="139"/>
    </row>
    <row r="11299" spans="1:1" s="138" customFormat="1" x14ac:dyDescent="0.25">
      <c r="A11299" s="139"/>
    </row>
    <row r="11300" spans="1:1" s="138" customFormat="1" x14ac:dyDescent="0.25">
      <c r="A11300" s="139"/>
    </row>
    <row r="11301" spans="1:1" s="138" customFormat="1" x14ac:dyDescent="0.25">
      <c r="A11301" s="139"/>
    </row>
    <row r="11302" spans="1:1" s="138" customFormat="1" x14ac:dyDescent="0.25">
      <c r="A11302" s="139"/>
    </row>
    <row r="11303" spans="1:1" s="138" customFormat="1" x14ac:dyDescent="0.25">
      <c r="A11303" s="139"/>
    </row>
    <row r="11304" spans="1:1" s="138" customFormat="1" x14ac:dyDescent="0.25">
      <c r="A11304" s="139"/>
    </row>
    <row r="11305" spans="1:1" s="138" customFormat="1" x14ac:dyDescent="0.25">
      <c r="A11305" s="139"/>
    </row>
    <row r="11306" spans="1:1" s="138" customFormat="1" x14ac:dyDescent="0.25">
      <c r="A11306" s="139"/>
    </row>
    <row r="11307" spans="1:1" s="138" customFormat="1" x14ac:dyDescent="0.25">
      <c r="A11307" s="139"/>
    </row>
    <row r="11308" spans="1:1" s="138" customFormat="1" x14ac:dyDescent="0.25">
      <c r="A11308" s="139"/>
    </row>
    <row r="11309" spans="1:1" s="138" customFormat="1" x14ac:dyDescent="0.25">
      <c r="A11309" s="139"/>
    </row>
    <row r="11310" spans="1:1" s="138" customFormat="1" x14ac:dyDescent="0.25">
      <c r="A11310" s="139"/>
    </row>
    <row r="11311" spans="1:1" s="138" customFormat="1" x14ac:dyDescent="0.25">
      <c r="A11311" s="139"/>
    </row>
    <row r="11312" spans="1:1" s="138" customFormat="1" x14ac:dyDescent="0.25">
      <c r="A11312" s="139"/>
    </row>
    <row r="11313" spans="1:1" s="138" customFormat="1" x14ac:dyDescent="0.25">
      <c r="A11313" s="139"/>
    </row>
    <row r="11314" spans="1:1" s="138" customFormat="1" x14ac:dyDescent="0.25">
      <c r="A11314" s="139"/>
    </row>
    <row r="11315" spans="1:1" s="138" customFormat="1" x14ac:dyDescent="0.25">
      <c r="A11315" s="139"/>
    </row>
    <row r="11316" spans="1:1" s="138" customFormat="1" x14ac:dyDescent="0.25">
      <c r="A11316" s="139"/>
    </row>
    <row r="11317" spans="1:1" s="138" customFormat="1" x14ac:dyDescent="0.25">
      <c r="A11317" s="139"/>
    </row>
    <row r="11318" spans="1:1" s="138" customFormat="1" x14ac:dyDescent="0.25">
      <c r="A11318" s="139"/>
    </row>
    <row r="11319" spans="1:1" s="138" customFormat="1" x14ac:dyDescent="0.25">
      <c r="A11319" s="139"/>
    </row>
    <row r="11320" spans="1:1" s="138" customFormat="1" x14ac:dyDescent="0.25">
      <c r="A11320" s="139"/>
    </row>
    <row r="11321" spans="1:1" s="138" customFormat="1" x14ac:dyDescent="0.25">
      <c r="A11321" s="139"/>
    </row>
    <row r="11322" spans="1:1" s="138" customFormat="1" x14ac:dyDescent="0.25">
      <c r="A11322" s="139"/>
    </row>
    <row r="11323" spans="1:1" s="138" customFormat="1" x14ac:dyDescent="0.25">
      <c r="A11323" s="139"/>
    </row>
    <row r="11324" spans="1:1" s="138" customFormat="1" x14ac:dyDescent="0.25">
      <c r="A11324" s="139"/>
    </row>
    <row r="11325" spans="1:1" s="138" customFormat="1" x14ac:dyDescent="0.25">
      <c r="A11325" s="139"/>
    </row>
    <row r="11326" spans="1:1" s="138" customFormat="1" x14ac:dyDescent="0.25">
      <c r="A11326" s="139"/>
    </row>
    <row r="11327" spans="1:1" s="138" customFormat="1" x14ac:dyDescent="0.25">
      <c r="A11327" s="139"/>
    </row>
    <row r="11328" spans="1:1" s="138" customFormat="1" x14ac:dyDescent="0.25">
      <c r="A11328" s="139"/>
    </row>
    <row r="11329" spans="1:1" s="138" customFormat="1" x14ac:dyDescent="0.25">
      <c r="A11329" s="139"/>
    </row>
    <row r="11330" spans="1:1" s="138" customFormat="1" x14ac:dyDescent="0.25">
      <c r="A11330" s="139"/>
    </row>
    <row r="11331" spans="1:1" s="138" customFormat="1" x14ac:dyDescent="0.25">
      <c r="A11331" s="139"/>
    </row>
    <row r="11332" spans="1:1" s="138" customFormat="1" x14ac:dyDescent="0.25">
      <c r="A11332" s="139"/>
    </row>
    <row r="11333" spans="1:1" s="138" customFormat="1" x14ac:dyDescent="0.25">
      <c r="A11333" s="139"/>
    </row>
    <row r="11334" spans="1:1" s="138" customFormat="1" x14ac:dyDescent="0.25">
      <c r="A11334" s="139"/>
    </row>
    <row r="11335" spans="1:1" s="138" customFormat="1" x14ac:dyDescent="0.25">
      <c r="A11335" s="139"/>
    </row>
    <row r="11336" spans="1:1" s="138" customFormat="1" x14ac:dyDescent="0.25">
      <c r="A11336" s="139"/>
    </row>
    <row r="11337" spans="1:1" s="138" customFormat="1" x14ac:dyDescent="0.25">
      <c r="A11337" s="139"/>
    </row>
    <row r="11338" spans="1:1" s="138" customFormat="1" x14ac:dyDescent="0.25">
      <c r="A11338" s="139"/>
    </row>
    <row r="11339" spans="1:1" s="138" customFormat="1" x14ac:dyDescent="0.25">
      <c r="A11339" s="139"/>
    </row>
    <row r="11340" spans="1:1" s="138" customFormat="1" x14ac:dyDescent="0.25">
      <c r="A11340" s="139"/>
    </row>
    <row r="11341" spans="1:1" s="138" customFormat="1" x14ac:dyDescent="0.25">
      <c r="A11341" s="139"/>
    </row>
    <row r="11342" spans="1:1" s="138" customFormat="1" x14ac:dyDescent="0.25">
      <c r="A11342" s="139"/>
    </row>
    <row r="11343" spans="1:1" s="138" customFormat="1" x14ac:dyDescent="0.25">
      <c r="A11343" s="139"/>
    </row>
    <row r="11344" spans="1:1" s="138" customFormat="1" x14ac:dyDescent="0.25">
      <c r="A11344" s="139"/>
    </row>
    <row r="11345" spans="1:1" s="138" customFormat="1" x14ac:dyDescent="0.25">
      <c r="A11345" s="139"/>
    </row>
    <row r="11346" spans="1:1" s="138" customFormat="1" x14ac:dyDescent="0.25">
      <c r="A11346" s="139"/>
    </row>
    <row r="11347" spans="1:1" s="138" customFormat="1" x14ac:dyDescent="0.25">
      <c r="A11347" s="139"/>
    </row>
    <row r="11348" spans="1:1" s="138" customFormat="1" x14ac:dyDescent="0.25">
      <c r="A11348" s="139"/>
    </row>
    <row r="11349" spans="1:1" s="138" customFormat="1" x14ac:dyDescent="0.25">
      <c r="A11349" s="139"/>
    </row>
    <row r="11350" spans="1:1" s="138" customFormat="1" x14ac:dyDescent="0.25">
      <c r="A11350" s="139"/>
    </row>
    <row r="11351" spans="1:1" s="138" customFormat="1" x14ac:dyDescent="0.25">
      <c r="A11351" s="139"/>
    </row>
    <row r="11352" spans="1:1" s="138" customFormat="1" x14ac:dyDescent="0.25">
      <c r="A11352" s="139"/>
    </row>
    <row r="11353" spans="1:1" s="138" customFormat="1" x14ac:dyDescent="0.25">
      <c r="A11353" s="139"/>
    </row>
    <row r="11354" spans="1:1" s="138" customFormat="1" x14ac:dyDescent="0.25">
      <c r="A11354" s="139"/>
    </row>
    <row r="11355" spans="1:1" s="138" customFormat="1" x14ac:dyDescent="0.25">
      <c r="A11355" s="139"/>
    </row>
    <row r="11356" spans="1:1" s="138" customFormat="1" x14ac:dyDescent="0.25">
      <c r="A11356" s="139"/>
    </row>
    <row r="11357" spans="1:1" s="138" customFormat="1" x14ac:dyDescent="0.25">
      <c r="A11357" s="139"/>
    </row>
    <row r="11358" spans="1:1" s="138" customFormat="1" x14ac:dyDescent="0.25">
      <c r="A11358" s="139"/>
    </row>
    <row r="11359" spans="1:1" s="138" customFormat="1" x14ac:dyDescent="0.25">
      <c r="A11359" s="139"/>
    </row>
    <row r="11360" spans="1:1" s="138" customFormat="1" x14ac:dyDescent="0.25">
      <c r="A11360" s="139"/>
    </row>
    <row r="11361" spans="1:1" s="138" customFormat="1" x14ac:dyDescent="0.25">
      <c r="A11361" s="139"/>
    </row>
    <row r="11362" spans="1:1" s="138" customFormat="1" x14ac:dyDescent="0.25">
      <c r="A11362" s="139"/>
    </row>
    <row r="11363" spans="1:1" s="138" customFormat="1" x14ac:dyDescent="0.25">
      <c r="A11363" s="139"/>
    </row>
    <row r="11364" spans="1:1" s="138" customFormat="1" x14ac:dyDescent="0.25">
      <c r="A11364" s="139"/>
    </row>
    <row r="11365" spans="1:1" s="138" customFormat="1" x14ac:dyDescent="0.25">
      <c r="A11365" s="139"/>
    </row>
    <row r="11366" spans="1:1" s="138" customFormat="1" x14ac:dyDescent="0.25">
      <c r="A11366" s="139"/>
    </row>
    <row r="11367" spans="1:1" s="138" customFormat="1" x14ac:dyDescent="0.25">
      <c r="A11367" s="139"/>
    </row>
    <row r="11368" spans="1:1" s="138" customFormat="1" x14ac:dyDescent="0.25">
      <c r="A11368" s="139"/>
    </row>
    <row r="11369" spans="1:1" s="138" customFormat="1" x14ac:dyDescent="0.25">
      <c r="A11369" s="139"/>
    </row>
    <row r="11370" spans="1:1" s="138" customFormat="1" x14ac:dyDescent="0.25">
      <c r="A11370" s="139"/>
    </row>
    <row r="11371" spans="1:1" s="138" customFormat="1" x14ac:dyDescent="0.25">
      <c r="A11371" s="139"/>
    </row>
    <row r="11372" spans="1:1" s="138" customFormat="1" x14ac:dyDescent="0.25">
      <c r="A11372" s="139"/>
    </row>
    <row r="11373" spans="1:1" s="138" customFormat="1" x14ac:dyDescent="0.25">
      <c r="A11373" s="139"/>
    </row>
    <row r="11374" spans="1:1" s="138" customFormat="1" x14ac:dyDescent="0.25">
      <c r="A11374" s="139"/>
    </row>
    <row r="11375" spans="1:1" s="138" customFormat="1" x14ac:dyDescent="0.25">
      <c r="A11375" s="139"/>
    </row>
    <row r="11376" spans="1:1" s="138" customFormat="1" x14ac:dyDescent="0.25">
      <c r="A11376" s="139"/>
    </row>
    <row r="11377" spans="1:1" s="138" customFormat="1" x14ac:dyDescent="0.25">
      <c r="A11377" s="139"/>
    </row>
    <row r="11378" spans="1:1" s="138" customFormat="1" x14ac:dyDescent="0.25">
      <c r="A11378" s="139"/>
    </row>
    <row r="11379" spans="1:1" s="138" customFormat="1" x14ac:dyDescent="0.25">
      <c r="A11379" s="139"/>
    </row>
    <row r="11380" spans="1:1" s="138" customFormat="1" x14ac:dyDescent="0.25">
      <c r="A11380" s="139"/>
    </row>
    <row r="11381" spans="1:1" s="138" customFormat="1" x14ac:dyDescent="0.25">
      <c r="A11381" s="139"/>
    </row>
    <row r="11382" spans="1:1" s="138" customFormat="1" x14ac:dyDescent="0.25">
      <c r="A11382" s="139"/>
    </row>
    <row r="11383" spans="1:1" s="138" customFormat="1" x14ac:dyDescent="0.25">
      <c r="A11383" s="139"/>
    </row>
    <row r="11384" spans="1:1" s="138" customFormat="1" x14ac:dyDescent="0.25">
      <c r="A11384" s="139"/>
    </row>
    <row r="11385" spans="1:1" s="138" customFormat="1" x14ac:dyDescent="0.25">
      <c r="A11385" s="139"/>
    </row>
    <row r="11386" spans="1:1" s="138" customFormat="1" x14ac:dyDescent="0.25">
      <c r="A11386" s="139"/>
    </row>
    <row r="11387" spans="1:1" s="138" customFormat="1" x14ac:dyDescent="0.25">
      <c r="A11387" s="139"/>
    </row>
    <row r="11388" spans="1:1" s="138" customFormat="1" x14ac:dyDescent="0.25">
      <c r="A11388" s="139"/>
    </row>
    <row r="11389" spans="1:1" s="138" customFormat="1" x14ac:dyDescent="0.25">
      <c r="A11389" s="139"/>
    </row>
    <row r="11390" spans="1:1" s="138" customFormat="1" x14ac:dyDescent="0.25">
      <c r="A11390" s="139"/>
    </row>
    <row r="11391" spans="1:1" s="138" customFormat="1" x14ac:dyDescent="0.25">
      <c r="A11391" s="139"/>
    </row>
    <row r="11392" spans="1:1" s="138" customFormat="1" x14ac:dyDescent="0.25">
      <c r="A11392" s="139"/>
    </row>
    <row r="11393" spans="1:1" s="138" customFormat="1" x14ac:dyDescent="0.25">
      <c r="A11393" s="139"/>
    </row>
    <row r="11394" spans="1:1" s="138" customFormat="1" x14ac:dyDescent="0.25">
      <c r="A11394" s="139"/>
    </row>
    <row r="11395" spans="1:1" s="138" customFormat="1" x14ac:dyDescent="0.25">
      <c r="A11395" s="139"/>
    </row>
    <row r="11396" spans="1:1" s="138" customFormat="1" x14ac:dyDescent="0.25">
      <c r="A11396" s="139"/>
    </row>
    <row r="11397" spans="1:1" s="138" customFormat="1" x14ac:dyDescent="0.25">
      <c r="A11397" s="139"/>
    </row>
    <row r="11398" spans="1:1" s="138" customFormat="1" x14ac:dyDescent="0.25">
      <c r="A11398" s="139"/>
    </row>
    <row r="11399" spans="1:1" s="138" customFormat="1" x14ac:dyDescent="0.25">
      <c r="A11399" s="139"/>
    </row>
    <row r="11400" spans="1:1" s="138" customFormat="1" x14ac:dyDescent="0.25">
      <c r="A11400" s="139"/>
    </row>
    <row r="11401" spans="1:1" s="138" customFormat="1" x14ac:dyDescent="0.25">
      <c r="A11401" s="139"/>
    </row>
    <row r="11402" spans="1:1" s="138" customFormat="1" x14ac:dyDescent="0.25">
      <c r="A11402" s="139"/>
    </row>
    <row r="11403" spans="1:1" s="138" customFormat="1" x14ac:dyDescent="0.25">
      <c r="A11403" s="139"/>
    </row>
    <row r="11404" spans="1:1" s="138" customFormat="1" x14ac:dyDescent="0.25">
      <c r="A11404" s="139"/>
    </row>
    <row r="11405" spans="1:1" s="138" customFormat="1" x14ac:dyDescent="0.25">
      <c r="A11405" s="139"/>
    </row>
    <row r="11406" spans="1:1" s="138" customFormat="1" x14ac:dyDescent="0.25">
      <c r="A11406" s="139"/>
    </row>
    <row r="11407" spans="1:1" s="138" customFormat="1" x14ac:dyDescent="0.25">
      <c r="A11407" s="139"/>
    </row>
    <row r="11408" spans="1:1" s="138" customFormat="1" x14ac:dyDescent="0.25">
      <c r="A11408" s="139"/>
    </row>
    <row r="11409" spans="1:1" s="138" customFormat="1" x14ac:dyDescent="0.25">
      <c r="A11409" s="139"/>
    </row>
    <row r="11410" spans="1:1" s="138" customFormat="1" x14ac:dyDescent="0.25">
      <c r="A11410" s="139"/>
    </row>
    <row r="11411" spans="1:1" s="138" customFormat="1" x14ac:dyDescent="0.25">
      <c r="A11411" s="139"/>
    </row>
    <row r="11412" spans="1:1" s="138" customFormat="1" x14ac:dyDescent="0.25">
      <c r="A11412" s="139"/>
    </row>
    <row r="11413" spans="1:1" s="138" customFormat="1" x14ac:dyDescent="0.25">
      <c r="A11413" s="139"/>
    </row>
    <row r="11414" spans="1:1" s="138" customFormat="1" x14ac:dyDescent="0.25">
      <c r="A11414" s="139"/>
    </row>
    <row r="11415" spans="1:1" s="138" customFormat="1" x14ac:dyDescent="0.25">
      <c r="A11415" s="139"/>
    </row>
    <row r="11416" spans="1:1" s="138" customFormat="1" x14ac:dyDescent="0.25">
      <c r="A11416" s="139"/>
    </row>
    <row r="11417" spans="1:1" s="138" customFormat="1" x14ac:dyDescent="0.25">
      <c r="A11417" s="139"/>
    </row>
    <row r="11418" spans="1:1" s="138" customFormat="1" x14ac:dyDescent="0.25">
      <c r="A11418" s="139"/>
    </row>
    <row r="11419" spans="1:1" s="138" customFormat="1" x14ac:dyDescent="0.25">
      <c r="A11419" s="139"/>
    </row>
    <row r="11420" spans="1:1" s="138" customFormat="1" x14ac:dyDescent="0.25">
      <c r="A11420" s="139"/>
    </row>
    <row r="11421" spans="1:1" s="138" customFormat="1" x14ac:dyDescent="0.25">
      <c r="A11421" s="139"/>
    </row>
    <row r="11422" spans="1:1" s="138" customFormat="1" x14ac:dyDescent="0.25">
      <c r="A11422" s="139"/>
    </row>
    <row r="11423" spans="1:1" s="138" customFormat="1" x14ac:dyDescent="0.25">
      <c r="A11423" s="139"/>
    </row>
    <row r="11424" spans="1:1" s="138" customFormat="1" x14ac:dyDescent="0.25">
      <c r="A11424" s="139"/>
    </row>
    <row r="11425" spans="1:1" s="138" customFormat="1" x14ac:dyDescent="0.25">
      <c r="A11425" s="139"/>
    </row>
    <row r="11426" spans="1:1" s="138" customFormat="1" x14ac:dyDescent="0.25">
      <c r="A11426" s="139"/>
    </row>
    <row r="11427" spans="1:1" s="138" customFormat="1" x14ac:dyDescent="0.25">
      <c r="A11427" s="139"/>
    </row>
    <row r="11428" spans="1:1" s="138" customFormat="1" x14ac:dyDescent="0.25">
      <c r="A11428" s="139"/>
    </row>
    <row r="11429" spans="1:1" s="138" customFormat="1" x14ac:dyDescent="0.25">
      <c r="A11429" s="139"/>
    </row>
    <row r="11430" spans="1:1" s="138" customFormat="1" x14ac:dyDescent="0.25">
      <c r="A11430" s="139"/>
    </row>
    <row r="11431" spans="1:1" s="138" customFormat="1" x14ac:dyDescent="0.25">
      <c r="A11431" s="139"/>
    </row>
    <row r="11432" spans="1:1" s="138" customFormat="1" x14ac:dyDescent="0.25">
      <c r="A11432" s="139"/>
    </row>
    <row r="11433" spans="1:1" s="138" customFormat="1" x14ac:dyDescent="0.25">
      <c r="A11433" s="139"/>
    </row>
    <row r="11434" spans="1:1" s="138" customFormat="1" x14ac:dyDescent="0.25">
      <c r="A11434" s="139"/>
    </row>
    <row r="11435" spans="1:1" s="138" customFormat="1" x14ac:dyDescent="0.25">
      <c r="A11435" s="139"/>
    </row>
    <row r="11436" spans="1:1" s="138" customFormat="1" x14ac:dyDescent="0.25">
      <c r="A11436" s="139"/>
    </row>
    <row r="11437" spans="1:1" s="138" customFormat="1" x14ac:dyDescent="0.25">
      <c r="A11437" s="139"/>
    </row>
    <row r="11438" spans="1:1" s="138" customFormat="1" x14ac:dyDescent="0.25">
      <c r="A11438" s="139"/>
    </row>
    <row r="11439" spans="1:1" s="138" customFormat="1" x14ac:dyDescent="0.25">
      <c r="A11439" s="139"/>
    </row>
    <row r="11440" spans="1:1" s="138" customFormat="1" x14ac:dyDescent="0.25">
      <c r="A11440" s="139"/>
    </row>
    <row r="11441" spans="1:1" s="138" customFormat="1" x14ac:dyDescent="0.25">
      <c r="A11441" s="139"/>
    </row>
    <row r="11442" spans="1:1" s="138" customFormat="1" x14ac:dyDescent="0.25">
      <c r="A11442" s="139"/>
    </row>
    <row r="11443" spans="1:1" s="138" customFormat="1" x14ac:dyDescent="0.25">
      <c r="A11443" s="139"/>
    </row>
    <row r="11444" spans="1:1" s="138" customFormat="1" x14ac:dyDescent="0.25">
      <c r="A11444" s="139"/>
    </row>
    <row r="11445" spans="1:1" s="138" customFormat="1" x14ac:dyDescent="0.25">
      <c r="A11445" s="139"/>
    </row>
    <row r="11446" spans="1:1" s="138" customFormat="1" x14ac:dyDescent="0.25">
      <c r="A11446" s="139"/>
    </row>
    <row r="11447" spans="1:1" s="138" customFormat="1" x14ac:dyDescent="0.25">
      <c r="A11447" s="139"/>
    </row>
    <row r="11448" spans="1:1" s="138" customFormat="1" x14ac:dyDescent="0.25">
      <c r="A11448" s="139"/>
    </row>
    <row r="11449" spans="1:1" s="138" customFormat="1" x14ac:dyDescent="0.25">
      <c r="A11449" s="139"/>
    </row>
    <row r="11450" spans="1:1" s="138" customFormat="1" x14ac:dyDescent="0.25">
      <c r="A11450" s="139"/>
    </row>
    <row r="11451" spans="1:1" s="138" customFormat="1" x14ac:dyDescent="0.25">
      <c r="A11451" s="139"/>
    </row>
    <row r="11452" spans="1:1" s="138" customFormat="1" x14ac:dyDescent="0.25">
      <c r="A11452" s="139"/>
    </row>
    <row r="11453" spans="1:1" s="138" customFormat="1" x14ac:dyDescent="0.25">
      <c r="A11453" s="139"/>
    </row>
    <row r="11454" spans="1:1" s="138" customFormat="1" x14ac:dyDescent="0.25">
      <c r="A11454" s="139"/>
    </row>
    <row r="11455" spans="1:1" s="138" customFormat="1" x14ac:dyDescent="0.25">
      <c r="A11455" s="139"/>
    </row>
    <row r="11456" spans="1:1" s="138" customFormat="1" x14ac:dyDescent="0.25">
      <c r="A11456" s="139"/>
    </row>
    <row r="11457" spans="1:1" s="138" customFormat="1" x14ac:dyDescent="0.25">
      <c r="A11457" s="139"/>
    </row>
    <row r="11458" spans="1:1" s="138" customFormat="1" x14ac:dyDescent="0.25">
      <c r="A11458" s="139"/>
    </row>
    <row r="11459" spans="1:1" s="138" customFormat="1" x14ac:dyDescent="0.25">
      <c r="A11459" s="139"/>
    </row>
    <row r="11460" spans="1:1" s="138" customFormat="1" x14ac:dyDescent="0.25">
      <c r="A11460" s="139"/>
    </row>
    <row r="11461" spans="1:1" s="138" customFormat="1" x14ac:dyDescent="0.25">
      <c r="A11461" s="139"/>
    </row>
    <row r="11462" spans="1:1" s="138" customFormat="1" x14ac:dyDescent="0.25">
      <c r="A11462" s="139"/>
    </row>
    <row r="11463" spans="1:1" s="138" customFormat="1" x14ac:dyDescent="0.25">
      <c r="A11463" s="139"/>
    </row>
    <row r="11464" spans="1:1" s="138" customFormat="1" x14ac:dyDescent="0.25">
      <c r="A11464" s="139"/>
    </row>
    <row r="11465" spans="1:1" s="138" customFormat="1" x14ac:dyDescent="0.25">
      <c r="A11465" s="139"/>
    </row>
    <row r="11466" spans="1:1" s="138" customFormat="1" x14ac:dyDescent="0.25">
      <c r="A11466" s="139"/>
    </row>
    <row r="11467" spans="1:1" s="138" customFormat="1" x14ac:dyDescent="0.25">
      <c r="A11467" s="139"/>
    </row>
    <row r="11468" spans="1:1" s="138" customFormat="1" x14ac:dyDescent="0.25">
      <c r="A11468" s="139"/>
    </row>
    <row r="11469" spans="1:1" s="138" customFormat="1" x14ac:dyDescent="0.25">
      <c r="A11469" s="139"/>
    </row>
    <row r="11470" spans="1:1" s="138" customFormat="1" x14ac:dyDescent="0.25">
      <c r="A11470" s="139"/>
    </row>
    <row r="11471" spans="1:1" s="138" customFormat="1" x14ac:dyDescent="0.25">
      <c r="A11471" s="139"/>
    </row>
    <row r="11472" spans="1:1" s="138" customFormat="1" x14ac:dyDescent="0.25">
      <c r="A11472" s="139"/>
    </row>
    <row r="11473" spans="1:1" s="138" customFormat="1" x14ac:dyDescent="0.25">
      <c r="A11473" s="139"/>
    </row>
    <row r="11474" spans="1:1" s="138" customFormat="1" x14ac:dyDescent="0.25">
      <c r="A11474" s="139"/>
    </row>
    <row r="11475" spans="1:1" s="138" customFormat="1" x14ac:dyDescent="0.25">
      <c r="A11475" s="139"/>
    </row>
    <row r="11476" spans="1:1" s="138" customFormat="1" x14ac:dyDescent="0.25">
      <c r="A11476" s="139"/>
    </row>
    <row r="11477" spans="1:1" s="138" customFormat="1" x14ac:dyDescent="0.25">
      <c r="A11477" s="139"/>
    </row>
    <row r="11478" spans="1:1" s="138" customFormat="1" x14ac:dyDescent="0.25">
      <c r="A11478" s="139"/>
    </row>
    <row r="11479" spans="1:1" s="138" customFormat="1" x14ac:dyDescent="0.25">
      <c r="A11479" s="139"/>
    </row>
    <row r="11480" spans="1:1" s="138" customFormat="1" x14ac:dyDescent="0.25">
      <c r="A11480" s="139"/>
    </row>
    <row r="11481" spans="1:1" s="138" customFormat="1" x14ac:dyDescent="0.25">
      <c r="A11481" s="139"/>
    </row>
    <row r="11482" spans="1:1" s="138" customFormat="1" x14ac:dyDescent="0.25">
      <c r="A11482" s="139"/>
    </row>
    <row r="11483" spans="1:1" s="138" customFormat="1" x14ac:dyDescent="0.25">
      <c r="A11483" s="139"/>
    </row>
    <row r="11484" spans="1:1" s="138" customFormat="1" x14ac:dyDescent="0.25">
      <c r="A11484" s="139"/>
    </row>
    <row r="11485" spans="1:1" s="138" customFormat="1" x14ac:dyDescent="0.25">
      <c r="A11485" s="139"/>
    </row>
    <row r="11486" spans="1:1" s="138" customFormat="1" x14ac:dyDescent="0.25">
      <c r="A11486" s="139"/>
    </row>
    <row r="11487" spans="1:1" s="138" customFormat="1" x14ac:dyDescent="0.25">
      <c r="A11487" s="139"/>
    </row>
    <row r="11488" spans="1:1" s="138" customFormat="1" x14ac:dyDescent="0.25">
      <c r="A11488" s="139"/>
    </row>
    <row r="11489" spans="1:1" s="138" customFormat="1" x14ac:dyDescent="0.25">
      <c r="A11489" s="139"/>
    </row>
    <row r="11490" spans="1:1" s="138" customFormat="1" x14ac:dyDescent="0.25">
      <c r="A11490" s="139"/>
    </row>
    <row r="11491" spans="1:1" s="138" customFormat="1" x14ac:dyDescent="0.25">
      <c r="A11491" s="139"/>
    </row>
    <row r="11492" spans="1:1" s="138" customFormat="1" x14ac:dyDescent="0.25">
      <c r="A11492" s="139"/>
    </row>
    <row r="11493" spans="1:1" s="138" customFormat="1" x14ac:dyDescent="0.25">
      <c r="A11493" s="139"/>
    </row>
    <row r="11494" spans="1:1" s="138" customFormat="1" x14ac:dyDescent="0.25">
      <c r="A11494" s="139"/>
    </row>
    <row r="11495" spans="1:1" s="138" customFormat="1" x14ac:dyDescent="0.25">
      <c r="A11495" s="139"/>
    </row>
    <row r="11496" spans="1:1" s="138" customFormat="1" x14ac:dyDescent="0.25">
      <c r="A11496" s="139"/>
    </row>
    <row r="11497" spans="1:1" s="138" customFormat="1" x14ac:dyDescent="0.25">
      <c r="A11497" s="139"/>
    </row>
    <row r="11498" spans="1:1" s="138" customFormat="1" x14ac:dyDescent="0.25">
      <c r="A11498" s="139"/>
    </row>
    <row r="11499" spans="1:1" s="138" customFormat="1" x14ac:dyDescent="0.25">
      <c r="A11499" s="139"/>
    </row>
    <row r="11500" spans="1:1" s="138" customFormat="1" x14ac:dyDescent="0.25">
      <c r="A11500" s="139"/>
    </row>
    <row r="11501" spans="1:1" s="138" customFormat="1" x14ac:dyDescent="0.25">
      <c r="A11501" s="139"/>
    </row>
    <row r="11502" spans="1:1" s="138" customFormat="1" x14ac:dyDescent="0.25">
      <c r="A11502" s="139"/>
    </row>
    <row r="11503" spans="1:1" s="138" customFormat="1" x14ac:dyDescent="0.25">
      <c r="A11503" s="139"/>
    </row>
    <row r="11504" spans="1:1" s="138" customFormat="1" x14ac:dyDescent="0.25">
      <c r="A11504" s="139"/>
    </row>
    <row r="11505" spans="1:1" s="138" customFormat="1" x14ac:dyDescent="0.25">
      <c r="A11505" s="139"/>
    </row>
    <row r="11506" spans="1:1" s="138" customFormat="1" x14ac:dyDescent="0.25">
      <c r="A11506" s="139"/>
    </row>
    <row r="11507" spans="1:1" s="138" customFormat="1" x14ac:dyDescent="0.25">
      <c r="A11507" s="139"/>
    </row>
    <row r="11508" spans="1:1" s="138" customFormat="1" x14ac:dyDescent="0.25">
      <c r="A11508" s="139"/>
    </row>
    <row r="11509" spans="1:1" s="138" customFormat="1" x14ac:dyDescent="0.25">
      <c r="A11509" s="139"/>
    </row>
    <row r="11510" spans="1:1" s="138" customFormat="1" x14ac:dyDescent="0.25">
      <c r="A11510" s="139"/>
    </row>
    <row r="11511" spans="1:1" s="138" customFormat="1" x14ac:dyDescent="0.25">
      <c r="A11511" s="139"/>
    </row>
    <row r="11512" spans="1:1" s="138" customFormat="1" x14ac:dyDescent="0.25">
      <c r="A11512" s="139"/>
    </row>
    <row r="11513" spans="1:1" s="138" customFormat="1" x14ac:dyDescent="0.25">
      <c r="A11513" s="139"/>
    </row>
    <row r="11514" spans="1:1" s="138" customFormat="1" x14ac:dyDescent="0.25">
      <c r="A11514" s="139"/>
    </row>
    <row r="11515" spans="1:1" s="138" customFormat="1" x14ac:dyDescent="0.25">
      <c r="A11515" s="139"/>
    </row>
    <row r="11516" spans="1:1" s="138" customFormat="1" x14ac:dyDescent="0.25">
      <c r="A11516" s="139"/>
    </row>
    <row r="11517" spans="1:1" s="138" customFormat="1" x14ac:dyDescent="0.25">
      <c r="A11517" s="139"/>
    </row>
    <row r="11518" spans="1:1" s="138" customFormat="1" x14ac:dyDescent="0.25">
      <c r="A11518" s="139"/>
    </row>
    <row r="11519" spans="1:1" s="138" customFormat="1" x14ac:dyDescent="0.25">
      <c r="A11519" s="139"/>
    </row>
    <row r="11520" spans="1:1" s="138" customFormat="1" x14ac:dyDescent="0.25">
      <c r="A11520" s="139"/>
    </row>
    <row r="11521" spans="1:1" s="138" customFormat="1" x14ac:dyDescent="0.25">
      <c r="A11521" s="139"/>
    </row>
    <row r="11522" spans="1:1" s="138" customFormat="1" x14ac:dyDescent="0.25">
      <c r="A11522" s="139"/>
    </row>
    <row r="11523" spans="1:1" s="138" customFormat="1" x14ac:dyDescent="0.25">
      <c r="A11523" s="139"/>
    </row>
    <row r="11524" spans="1:1" s="138" customFormat="1" x14ac:dyDescent="0.25">
      <c r="A11524" s="139"/>
    </row>
    <row r="11525" spans="1:1" s="138" customFormat="1" x14ac:dyDescent="0.25">
      <c r="A11525" s="139"/>
    </row>
    <row r="11526" spans="1:1" s="138" customFormat="1" x14ac:dyDescent="0.25">
      <c r="A11526" s="139"/>
    </row>
    <row r="11527" spans="1:1" s="138" customFormat="1" x14ac:dyDescent="0.25">
      <c r="A11527" s="139"/>
    </row>
    <row r="11528" spans="1:1" s="138" customFormat="1" x14ac:dyDescent="0.25">
      <c r="A11528" s="139"/>
    </row>
    <row r="11529" spans="1:1" s="138" customFormat="1" x14ac:dyDescent="0.25">
      <c r="A11529" s="139"/>
    </row>
    <row r="11530" spans="1:1" s="138" customFormat="1" x14ac:dyDescent="0.25">
      <c r="A11530" s="139"/>
    </row>
    <row r="11531" spans="1:1" s="138" customFormat="1" x14ac:dyDescent="0.25">
      <c r="A11531" s="139"/>
    </row>
    <row r="11532" spans="1:1" s="138" customFormat="1" x14ac:dyDescent="0.25">
      <c r="A11532" s="139"/>
    </row>
    <row r="11533" spans="1:1" s="138" customFormat="1" x14ac:dyDescent="0.25">
      <c r="A11533" s="139"/>
    </row>
    <row r="11534" spans="1:1" s="138" customFormat="1" x14ac:dyDescent="0.25">
      <c r="A11534" s="139"/>
    </row>
    <row r="11535" spans="1:1" s="138" customFormat="1" x14ac:dyDescent="0.25">
      <c r="A11535" s="139"/>
    </row>
    <row r="11536" spans="1:1" s="138" customFormat="1" x14ac:dyDescent="0.25">
      <c r="A11536" s="139"/>
    </row>
    <row r="11537" spans="1:1" s="138" customFormat="1" x14ac:dyDescent="0.25">
      <c r="A11537" s="139"/>
    </row>
    <row r="11538" spans="1:1" s="138" customFormat="1" x14ac:dyDescent="0.25">
      <c r="A11538" s="139"/>
    </row>
    <row r="11539" spans="1:1" s="138" customFormat="1" x14ac:dyDescent="0.25">
      <c r="A11539" s="139"/>
    </row>
    <row r="11540" spans="1:1" s="138" customFormat="1" x14ac:dyDescent="0.25">
      <c r="A11540" s="139"/>
    </row>
    <row r="11541" spans="1:1" s="138" customFormat="1" x14ac:dyDescent="0.25">
      <c r="A11541" s="139"/>
    </row>
    <row r="11542" spans="1:1" s="138" customFormat="1" x14ac:dyDescent="0.25">
      <c r="A11542" s="139"/>
    </row>
    <row r="11543" spans="1:1" s="138" customFormat="1" x14ac:dyDescent="0.25">
      <c r="A11543" s="139"/>
    </row>
    <row r="11544" spans="1:1" s="138" customFormat="1" x14ac:dyDescent="0.25">
      <c r="A11544" s="139"/>
    </row>
    <row r="11545" spans="1:1" s="138" customFormat="1" x14ac:dyDescent="0.25">
      <c r="A11545" s="139"/>
    </row>
    <row r="11546" spans="1:1" s="138" customFormat="1" x14ac:dyDescent="0.25">
      <c r="A11546" s="139"/>
    </row>
    <row r="11547" spans="1:1" s="138" customFormat="1" x14ac:dyDescent="0.25">
      <c r="A11547" s="139"/>
    </row>
    <row r="11548" spans="1:1" s="138" customFormat="1" x14ac:dyDescent="0.25">
      <c r="A11548" s="139"/>
    </row>
    <row r="11549" spans="1:1" s="138" customFormat="1" x14ac:dyDescent="0.25">
      <c r="A11549" s="139"/>
    </row>
    <row r="11550" spans="1:1" s="138" customFormat="1" x14ac:dyDescent="0.25">
      <c r="A11550" s="139"/>
    </row>
    <row r="11551" spans="1:1" s="138" customFormat="1" x14ac:dyDescent="0.25">
      <c r="A11551" s="139"/>
    </row>
    <row r="11552" spans="1:1" s="138" customFormat="1" x14ac:dyDescent="0.25">
      <c r="A11552" s="139"/>
    </row>
    <row r="11553" spans="1:1" s="138" customFormat="1" x14ac:dyDescent="0.25">
      <c r="A11553" s="139"/>
    </row>
    <row r="11554" spans="1:1" s="138" customFormat="1" x14ac:dyDescent="0.25">
      <c r="A11554" s="139"/>
    </row>
    <row r="11555" spans="1:1" s="138" customFormat="1" x14ac:dyDescent="0.25">
      <c r="A11555" s="139"/>
    </row>
    <row r="11556" spans="1:1" s="138" customFormat="1" x14ac:dyDescent="0.25">
      <c r="A11556" s="139"/>
    </row>
    <row r="11557" spans="1:1" s="138" customFormat="1" x14ac:dyDescent="0.25">
      <c r="A11557" s="139"/>
    </row>
    <row r="11558" spans="1:1" s="138" customFormat="1" x14ac:dyDescent="0.25">
      <c r="A11558" s="139"/>
    </row>
    <row r="11559" spans="1:1" s="138" customFormat="1" x14ac:dyDescent="0.25">
      <c r="A11559" s="139"/>
    </row>
    <row r="11560" spans="1:1" s="138" customFormat="1" x14ac:dyDescent="0.25">
      <c r="A11560" s="139"/>
    </row>
    <row r="11561" spans="1:1" s="138" customFormat="1" x14ac:dyDescent="0.25">
      <c r="A11561" s="139"/>
    </row>
    <row r="11562" spans="1:1" s="138" customFormat="1" x14ac:dyDescent="0.25">
      <c r="A11562" s="139"/>
    </row>
    <row r="11563" spans="1:1" s="138" customFormat="1" x14ac:dyDescent="0.25">
      <c r="A11563" s="139"/>
    </row>
    <row r="11564" spans="1:1" s="138" customFormat="1" x14ac:dyDescent="0.25">
      <c r="A11564" s="139"/>
    </row>
    <row r="11565" spans="1:1" s="138" customFormat="1" x14ac:dyDescent="0.25">
      <c r="A11565" s="139"/>
    </row>
    <row r="11566" spans="1:1" s="138" customFormat="1" x14ac:dyDescent="0.25">
      <c r="A11566" s="139"/>
    </row>
    <row r="11567" spans="1:1" s="138" customFormat="1" x14ac:dyDescent="0.25">
      <c r="A11567" s="139"/>
    </row>
    <row r="11568" spans="1:1" s="138" customFormat="1" x14ac:dyDescent="0.25">
      <c r="A11568" s="139"/>
    </row>
    <row r="11569" spans="1:1" s="138" customFormat="1" x14ac:dyDescent="0.25">
      <c r="A11569" s="139"/>
    </row>
    <row r="11570" spans="1:1" s="138" customFormat="1" x14ac:dyDescent="0.25">
      <c r="A11570" s="139"/>
    </row>
    <row r="11571" spans="1:1" s="138" customFormat="1" x14ac:dyDescent="0.25">
      <c r="A11571" s="139"/>
    </row>
    <row r="11572" spans="1:1" s="138" customFormat="1" x14ac:dyDescent="0.25">
      <c r="A11572" s="139"/>
    </row>
    <row r="11573" spans="1:1" s="138" customFormat="1" x14ac:dyDescent="0.25">
      <c r="A11573" s="139"/>
    </row>
    <row r="11574" spans="1:1" s="138" customFormat="1" x14ac:dyDescent="0.25">
      <c r="A11574" s="139"/>
    </row>
    <row r="11575" spans="1:1" s="138" customFormat="1" x14ac:dyDescent="0.25">
      <c r="A11575" s="139"/>
    </row>
    <row r="11576" spans="1:1" s="138" customFormat="1" x14ac:dyDescent="0.25">
      <c r="A11576" s="139"/>
    </row>
    <row r="11577" spans="1:1" s="138" customFormat="1" x14ac:dyDescent="0.25">
      <c r="A11577" s="139"/>
    </row>
    <row r="11578" spans="1:1" s="138" customFormat="1" x14ac:dyDescent="0.25">
      <c r="A11578" s="139"/>
    </row>
    <row r="11579" spans="1:1" s="138" customFormat="1" x14ac:dyDescent="0.25">
      <c r="A11579" s="139"/>
    </row>
    <row r="11580" spans="1:1" s="138" customFormat="1" x14ac:dyDescent="0.25">
      <c r="A11580" s="139"/>
    </row>
    <row r="11581" spans="1:1" s="138" customFormat="1" x14ac:dyDescent="0.25">
      <c r="A11581" s="139"/>
    </row>
    <row r="11582" spans="1:1" s="138" customFormat="1" x14ac:dyDescent="0.25">
      <c r="A11582" s="139"/>
    </row>
    <row r="11583" spans="1:1" s="138" customFormat="1" x14ac:dyDescent="0.25">
      <c r="A11583" s="139"/>
    </row>
    <row r="11584" spans="1:1" s="138" customFormat="1" x14ac:dyDescent="0.25">
      <c r="A11584" s="139"/>
    </row>
    <row r="11585" spans="1:1" s="138" customFormat="1" x14ac:dyDescent="0.25">
      <c r="A11585" s="139"/>
    </row>
    <row r="11586" spans="1:1" s="138" customFormat="1" x14ac:dyDescent="0.25">
      <c r="A11586" s="139"/>
    </row>
    <row r="11587" spans="1:1" s="138" customFormat="1" x14ac:dyDescent="0.25">
      <c r="A11587" s="139"/>
    </row>
    <row r="11588" spans="1:1" s="138" customFormat="1" x14ac:dyDescent="0.25">
      <c r="A11588" s="139"/>
    </row>
    <row r="11589" spans="1:1" s="138" customFormat="1" x14ac:dyDescent="0.25">
      <c r="A11589" s="139"/>
    </row>
    <row r="11590" spans="1:1" s="138" customFormat="1" x14ac:dyDescent="0.25">
      <c r="A11590" s="139"/>
    </row>
    <row r="11591" spans="1:1" s="138" customFormat="1" x14ac:dyDescent="0.25">
      <c r="A11591" s="139"/>
    </row>
    <row r="11592" spans="1:1" s="138" customFormat="1" x14ac:dyDescent="0.25">
      <c r="A11592" s="139"/>
    </row>
    <row r="11593" spans="1:1" s="138" customFormat="1" x14ac:dyDescent="0.25">
      <c r="A11593" s="139"/>
    </row>
    <row r="11594" spans="1:1" s="138" customFormat="1" x14ac:dyDescent="0.25">
      <c r="A11594" s="139"/>
    </row>
    <row r="11595" spans="1:1" s="138" customFormat="1" x14ac:dyDescent="0.25">
      <c r="A11595" s="139"/>
    </row>
    <row r="11596" spans="1:1" s="138" customFormat="1" x14ac:dyDescent="0.25">
      <c r="A11596" s="139"/>
    </row>
    <row r="11597" spans="1:1" s="138" customFormat="1" x14ac:dyDescent="0.25">
      <c r="A11597" s="139"/>
    </row>
    <row r="11598" spans="1:1" s="138" customFormat="1" x14ac:dyDescent="0.25">
      <c r="A11598" s="139"/>
    </row>
    <row r="11599" spans="1:1" s="138" customFormat="1" x14ac:dyDescent="0.25">
      <c r="A11599" s="139"/>
    </row>
    <row r="11600" spans="1:1" s="138" customFormat="1" x14ac:dyDescent="0.25">
      <c r="A11600" s="139"/>
    </row>
    <row r="11601" spans="1:1" s="138" customFormat="1" x14ac:dyDescent="0.25">
      <c r="A11601" s="139"/>
    </row>
    <row r="11602" spans="1:1" s="138" customFormat="1" x14ac:dyDescent="0.25">
      <c r="A11602" s="139"/>
    </row>
    <row r="11603" spans="1:1" s="138" customFormat="1" x14ac:dyDescent="0.25">
      <c r="A11603" s="139"/>
    </row>
    <row r="11604" spans="1:1" s="138" customFormat="1" x14ac:dyDescent="0.25">
      <c r="A11604" s="139"/>
    </row>
    <row r="11605" spans="1:1" s="138" customFormat="1" x14ac:dyDescent="0.25">
      <c r="A11605" s="139"/>
    </row>
    <row r="11606" spans="1:1" s="138" customFormat="1" x14ac:dyDescent="0.25">
      <c r="A11606" s="139"/>
    </row>
    <row r="11607" spans="1:1" s="138" customFormat="1" x14ac:dyDescent="0.25">
      <c r="A11607" s="139"/>
    </row>
    <row r="11608" spans="1:1" s="138" customFormat="1" x14ac:dyDescent="0.25">
      <c r="A11608" s="139"/>
    </row>
    <row r="11609" spans="1:1" s="138" customFormat="1" x14ac:dyDescent="0.25">
      <c r="A11609" s="139"/>
    </row>
    <row r="11610" spans="1:1" s="138" customFormat="1" x14ac:dyDescent="0.25">
      <c r="A11610" s="139"/>
    </row>
    <row r="11611" spans="1:1" s="138" customFormat="1" x14ac:dyDescent="0.25">
      <c r="A11611" s="139"/>
    </row>
    <row r="11612" spans="1:1" s="138" customFormat="1" x14ac:dyDescent="0.25">
      <c r="A11612" s="139"/>
    </row>
    <row r="11613" spans="1:1" s="138" customFormat="1" x14ac:dyDescent="0.25">
      <c r="A11613" s="139"/>
    </row>
    <row r="11614" spans="1:1" s="138" customFormat="1" x14ac:dyDescent="0.25">
      <c r="A11614" s="139"/>
    </row>
    <row r="11615" spans="1:1" s="138" customFormat="1" x14ac:dyDescent="0.25">
      <c r="A11615" s="139"/>
    </row>
    <row r="11616" spans="1:1" s="138" customFormat="1" x14ac:dyDescent="0.25">
      <c r="A11616" s="139"/>
    </row>
    <row r="11617" spans="1:1" s="138" customFormat="1" x14ac:dyDescent="0.25">
      <c r="A11617" s="139"/>
    </row>
    <row r="11618" spans="1:1" s="138" customFormat="1" x14ac:dyDescent="0.25">
      <c r="A11618" s="139"/>
    </row>
    <row r="11619" spans="1:1" s="138" customFormat="1" x14ac:dyDescent="0.25">
      <c r="A11619" s="139"/>
    </row>
    <row r="11620" spans="1:1" s="138" customFormat="1" x14ac:dyDescent="0.25">
      <c r="A11620" s="139"/>
    </row>
    <row r="11621" spans="1:1" s="138" customFormat="1" x14ac:dyDescent="0.25">
      <c r="A11621" s="139"/>
    </row>
    <row r="11622" spans="1:1" s="138" customFormat="1" x14ac:dyDescent="0.25">
      <c r="A11622" s="139"/>
    </row>
    <row r="11623" spans="1:1" s="138" customFormat="1" x14ac:dyDescent="0.25">
      <c r="A11623" s="139"/>
    </row>
    <row r="11624" spans="1:1" s="138" customFormat="1" x14ac:dyDescent="0.25">
      <c r="A11624" s="139"/>
    </row>
    <row r="11625" spans="1:1" s="138" customFormat="1" x14ac:dyDescent="0.25">
      <c r="A11625" s="139"/>
    </row>
    <row r="11626" spans="1:1" s="138" customFormat="1" x14ac:dyDescent="0.25">
      <c r="A11626" s="139"/>
    </row>
    <row r="11627" spans="1:1" s="138" customFormat="1" x14ac:dyDescent="0.25">
      <c r="A11627" s="139"/>
    </row>
    <row r="11628" spans="1:1" s="138" customFormat="1" x14ac:dyDescent="0.25">
      <c r="A11628" s="139"/>
    </row>
    <row r="11629" spans="1:1" s="138" customFormat="1" x14ac:dyDescent="0.25">
      <c r="A11629" s="139"/>
    </row>
    <row r="11630" spans="1:1" s="138" customFormat="1" x14ac:dyDescent="0.25">
      <c r="A11630" s="139"/>
    </row>
    <row r="11631" spans="1:1" s="138" customFormat="1" x14ac:dyDescent="0.25">
      <c r="A11631" s="139"/>
    </row>
    <row r="11632" spans="1:1" s="138" customFormat="1" x14ac:dyDescent="0.25">
      <c r="A11632" s="139"/>
    </row>
    <row r="11633" spans="1:1" s="138" customFormat="1" x14ac:dyDescent="0.25">
      <c r="A11633" s="139"/>
    </row>
    <row r="11634" spans="1:1" s="138" customFormat="1" x14ac:dyDescent="0.25">
      <c r="A11634" s="139"/>
    </row>
    <row r="11635" spans="1:1" s="138" customFormat="1" x14ac:dyDescent="0.25">
      <c r="A11635" s="139"/>
    </row>
    <row r="11636" spans="1:1" s="138" customFormat="1" x14ac:dyDescent="0.25">
      <c r="A11636" s="139"/>
    </row>
    <row r="11637" spans="1:1" s="138" customFormat="1" x14ac:dyDescent="0.25">
      <c r="A11637" s="139"/>
    </row>
    <row r="11638" spans="1:1" s="138" customFormat="1" x14ac:dyDescent="0.25">
      <c r="A11638" s="139"/>
    </row>
    <row r="11639" spans="1:1" s="138" customFormat="1" x14ac:dyDescent="0.25">
      <c r="A11639" s="139"/>
    </row>
    <row r="11640" spans="1:1" s="138" customFormat="1" x14ac:dyDescent="0.25">
      <c r="A11640" s="139"/>
    </row>
    <row r="11641" spans="1:1" s="138" customFormat="1" x14ac:dyDescent="0.25">
      <c r="A11641" s="139"/>
    </row>
    <row r="11642" spans="1:1" s="138" customFormat="1" x14ac:dyDescent="0.25">
      <c r="A11642" s="139"/>
    </row>
    <row r="11643" spans="1:1" s="138" customFormat="1" x14ac:dyDescent="0.25">
      <c r="A11643" s="139"/>
    </row>
    <row r="11644" spans="1:1" s="138" customFormat="1" x14ac:dyDescent="0.25">
      <c r="A11644" s="139"/>
    </row>
    <row r="11645" spans="1:1" s="138" customFormat="1" x14ac:dyDescent="0.25">
      <c r="A11645" s="139"/>
    </row>
    <row r="11646" spans="1:1" s="138" customFormat="1" x14ac:dyDescent="0.25">
      <c r="A11646" s="139"/>
    </row>
    <row r="11647" spans="1:1" s="138" customFormat="1" x14ac:dyDescent="0.25">
      <c r="A11647" s="139"/>
    </row>
    <row r="11648" spans="1:1" s="138" customFormat="1" x14ac:dyDescent="0.25">
      <c r="A11648" s="139"/>
    </row>
    <row r="11649" spans="1:1" s="138" customFormat="1" x14ac:dyDescent="0.25">
      <c r="A11649" s="139"/>
    </row>
    <row r="11650" spans="1:1" s="138" customFormat="1" x14ac:dyDescent="0.25">
      <c r="A11650" s="139"/>
    </row>
    <row r="11651" spans="1:1" s="138" customFormat="1" x14ac:dyDescent="0.25">
      <c r="A11651" s="139"/>
    </row>
    <row r="11652" spans="1:1" s="138" customFormat="1" x14ac:dyDescent="0.25">
      <c r="A11652" s="139"/>
    </row>
    <row r="11653" spans="1:1" s="138" customFormat="1" x14ac:dyDescent="0.25">
      <c r="A11653" s="139"/>
    </row>
    <row r="11654" spans="1:1" s="138" customFormat="1" x14ac:dyDescent="0.25">
      <c r="A11654" s="139"/>
    </row>
    <row r="11655" spans="1:1" s="138" customFormat="1" x14ac:dyDescent="0.25">
      <c r="A11655" s="139"/>
    </row>
    <row r="11656" spans="1:1" s="138" customFormat="1" x14ac:dyDescent="0.25">
      <c r="A11656" s="139"/>
    </row>
    <row r="11657" spans="1:1" s="138" customFormat="1" x14ac:dyDescent="0.25">
      <c r="A11657" s="139"/>
    </row>
    <row r="11658" spans="1:1" s="138" customFormat="1" x14ac:dyDescent="0.25">
      <c r="A11658" s="139"/>
    </row>
    <row r="11659" spans="1:1" s="138" customFormat="1" x14ac:dyDescent="0.25">
      <c r="A11659" s="139"/>
    </row>
    <row r="11660" spans="1:1" s="138" customFormat="1" x14ac:dyDescent="0.25">
      <c r="A11660" s="139"/>
    </row>
    <row r="11661" spans="1:1" s="138" customFormat="1" x14ac:dyDescent="0.25">
      <c r="A11661" s="139"/>
    </row>
    <row r="11662" spans="1:1" s="138" customFormat="1" x14ac:dyDescent="0.25">
      <c r="A11662" s="139"/>
    </row>
    <row r="11663" spans="1:1" s="138" customFormat="1" x14ac:dyDescent="0.25">
      <c r="A11663" s="139"/>
    </row>
    <row r="11664" spans="1:1" s="138" customFormat="1" x14ac:dyDescent="0.25">
      <c r="A11664" s="139"/>
    </row>
    <row r="11665" spans="1:1" s="138" customFormat="1" x14ac:dyDescent="0.25">
      <c r="A11665" s="139"/>
    </row>
    <row r="11666" spans="1:1" s="138" customFormat="1" x14ac:dyDescent="0.25">
      <c r="A11666" s="139"/>
    </row>
    <row r="11667" spans="1:1" s="138" customFormat="1" x14ac:dyDescent="0.25">
      <c r="A11667" s="139"/>
    </row>
    <row r="11668" spans="1:1" s="138" customFormat="1" x14ac:dyDescent="0.25">
      <c r="A11668" s="139"/>
    </row>
    <row r="11669" spans="1:1" s="138" customFormat="1" x14ac:dyDescent="0.25">
      <c r="A11669" s="139"/>
    </row>
    <row r="11670" spans="1:1" s="138" customFormat="1" x14ac:dyDescent="0.25">
      <c r="A11670" s="139"/>
    </row>
    <row r="11671" spans="1:1" s="138" customFormat="1" x14ac:dyDescent="0.25">
      <c r="A11671" s="139"/>
    </row>
    <row r="11672" spans="1:1" s="138" customFormat="1" x14ac:dyDescent="0.25">
      <c r="A11672" s="139"/>
    </row>
    <row r="11673" spans="1:1" s="138" customFormat="1" x14ac:dyDescent="0.25">
      <c r="A11673" s="139"/>
    </row>
    <row r="11674" spans="1:1" s="138" customFormat="1" x14ac:dyDescent="0.25">
      <c r="A11674" s="139"/>
    </row>
    <row r="11675" spans="1:1" s="138" customFormat="1" x14ac:dyDescent="0.25">
      <c r="A11675" s="139"/>
    </row>
    <row r="11676" spans="1:1" s="138" customFormat="1" x14ac:dyDescent="0.25">
      <c r="A11676" s="139"/>
    </row>
    <row r="11677" spans="1:1" s="138" customFormat="1" x14ac:dyDescent="0.25">
      <c r="A11677" s="139"/>
    </row>
    <row r="11678" spans="1:1" s="138" customFormat="1" x14ac:dyDescent="0.25">
      <c r="A11678" s="139"/>
    </row>
    <row r="11679" spans="1:1" s="138" customFormat="1" x14ac:dyDescent="0.25">
      <c r="A11679" s="139"/>
    </row>
    <row r="11680" spans="1:1" s="138" customFormat="1" x14ac:dyDescent="0.25">
      <c r="A11680" s="139"/>
    </row>
    <row r="11681" spans="1:1" s="138" customFormat="1" x14ac:dyDescent="0.25">
      <c r="A11681" s="139"/>
    </row>
    <row r="11682" spans="1:1" s="138" customFormat="1" x14ac:dyDescent="0.25">
      <c r="A11682" s="139"/>
    </row>
    <row r="11683" spans="1:1" s="138" customFormat="1" x14ac:dyDescent="0.25">
      <c r="A11683" s="139"/>
    </row>
    <row r="11684" spans="1:1" s="138" customFormat="1" x14ac:dyDescent="0.25">
      <c r="A11684" s="139"/>
    </row>
    <row r="11685" spans="1:1" s="138" customFormat="1" x14ac:dyDescent="0.25">
      <c r="A11685" s="139"/>
    </row>
    <row r="11686" spans="1:1" s="138" customFormat="1" x14ac:dyDescent="0.25">
      <c r="A11686" s="139"/>
    </row>
    <row r="11687" spans="1:1" s="138" customFormat="1" x14ac:dyDescent="0.25">
      <c r="A11687" s="139"/>
    </row>
    <row r="11688" spans="1:1" s="138" customFormat="1" x14ac:dyDescent="0.25">
      <c r="A11688" s="139"/>
    </row>
    <row r="11689" spans="1:1" s="138" customFormat="1" x14ac:dyDescent="0.25">
      <c r="A11689" s="139"/>
    </row>
    <row r="11690" spans="1:1" s="138" customFormat="1" x14ac:dyDescent="0.25">
      <c r="A11690" s="139"/>
    </row>
    <row r="11691" spans="1:1" s="138" customFormat="1" x14ac:dyDescent="0.25">
      <c r="A11691" s="139"/>
    </row>
    <row r="11692" spans="1:1" s="138" customFormat="1" x14ac:dyDescent="0.25">
      <c r="A11692" s="139"/>
    </row>
    <row r="11693" spans="1:1" s="138" customFormat="1" x14ac:dyDescent="0.25">
      <c r="A11693" s="139"/>
    </row>
    <row r="11694" spans="1:1" s="138" customFormat="1" x14ac:dyDescent="0.25">
      <c r="A11694" s="139"/>
    </row>
    <row r="11695" spans="1:1" s="138" customFormat="1" x14ac:dyDescent="0.25">
      <c r="A11695" s="139"/>
    </row>
    <row r="11696" spans="1:1" s="138" customFormat="1" x14ac:dyDescent="0.25">
      <c r="A11696" s="139"/>
    </row>
    <row r="11697" spans="1:1" s="138" customFormat="1" x14ac:dyDescent="0.25">
      <c r="A11697" s="139"/>
    </row>
    <row r="11698" spans="1:1" s="138" customFormat="1" x14ac:dyDescent="0.25">
      <c r="A11698" s="139"/>
    </row>
    <row r="11699" spans="1:1" s="138" customFormat="1" x14ac:dyDescent="0.25">
      <c r="A11699" s="139"/>
    </row>
    <row r="11700" spans="1:1" s="138" customFormat="1" x14ac:dyDescent="0.25">
      <c r="A11700" s="139"/>
    </row>
    <row r="11701" spans="1:1" s="138" customFormat="1" x14ac:dyDescent="0.25">
      <c r="A11701" s="139"/>
    </row>
    <row r="11702" spans="1:1" s="138" customFormat="1" x14ac:dyDescent="0.25">
      <c r="A11702" s="139"/>
    </row>
    <row r="11703" spans="1:1" s="138" customFormat="1" x14ac:dyDescent="0.25">
      <c r="A11703" s="139"/>
    </row>
    <row r="11704" spans="1:1" s="138" customFormat="1" x14ac:dyDescent="0.25">
      <c r="A11704" s="139"/>
    </row>
    <row r="11705" spans="1:1" s="138" customFormat="1" x14ac:dyDescent="0.25">
      <c r="A11705" s="139"/>
    </row>
    <row r="11706" spans="1:1" s="138" customFormat="1" x14ac:dyDescent="0.25">
      <c r="A11706" s="139"/>
    </row>
    <row r="11707" spans="1:1" s="138" customFormat="1" x14ac:dyDescent="0.25">
      <c r="A11707" s="139"/>
    </row>
    <row r="11708" spans="1:1" s="138" customFormat="1" x14ac:dyDescent="0.25">
      <c r="A11708" s="139"/>
    </row>
    <row r="11709" spans="1:1" s="138" customFormat="1" x14ac:dyDescent="0.25">
      <c r="A11709" s="139"/>
    </row>
    <row r="11710" spans="1:1" s="138" customFormat="1" x14ac:dyDescent="0.25">
      <c r="A11710" s="139"/>
    </row>
    <row r="11711" spans="1:1" s="138" customFormat="1" x14ac:dyDescent="0.25">
      <c r="A11711" s="139"/>
    </row>
    <row r="11712" spans="1:1" s="138" customFormat="1" x14ac:dyDescent="0.25">
      <c r="A11712" s="139"/>
    </row>
    <row r="11713" spans="1:1" s="138" customFormat="1" x14ac:dyDescent="0.25">
      <c r="A11713" s="139"/>
    </row>
    <row r="11714" spans="1:1" s="138" customFormat="1" x14ac:dyDescent="0.25">
      <c r="A11714" s="139"/>
    </row>
    <row r="11715" spans="1:1" s="138" customFormat="1" x14ac:dyDescent="0.25">
      <c r="A11715" s="139"/>
    </row>
    <row r="11716" spans="1:1" s="138" customFormat="1" x14ac:dyDescent="0.25">
      <c r="A11716" s="139"/>
    </row>
    <row r="11717" spans="1:1" s="138" customFormat="1" x14ac:dyDescent="0.25">
      <c r="A11717" s="139"/>
    </row>
    <row r="11718" spans="1:1" s="138" customFormat="1" x14ac:dyDescent="0.25">
      <c r="A11718" s="139"/>
    </row>
    <row r="11719" spans="1:1" s="138" customFormat="1" x14ac:dyDescent="0.25">
      <c r="A11719" s="139"/>
    </row>
    <row r="11720" spans="1:1" s="138" customFormat="1" x14ac:dyDescent="0.25">
      <c r="A11720" s="139"/>
    </row>
    <row r="11721" spans="1:1" s="138" customFormat="1" x14ac:dyDescent="0.25">
      <c r="A11721" s="139"/>
    </row>
    <row r="11722" spans="1:1" s="138" customFormat="1" x14ac:dyDescent="0.25">
      <c r="A11722" s="139"/>
    </row>
    <row r="11723" spans="1:1" s="138" customFormat="1" x14ac:dyDescent="0.25">
      <c r="A11723" s="139"/>
    </row>
    <row r="11724" spans="1:1" s="138" customFormat="1" x14ac:dyDescent="0.25">
      <c r="A11724" s="139"/>
    </row>
    <row r="11725" spans="1:1" s="138" customFormat="1" x14ac:dyDescent="0.25">
      <c r="A11725" s="139"/>
    </row>
    <row r="11726" spans="1:1" s="138" customFormat="1" x14ac:dyDescent="0.25">
      <c r="A11726" s="139"/>
    </row>
    <row r="11727" spans="1:1" s="138" customFormat="1" x14ac:dyDescent="0.25">
      <c r="A11727" s="139"/>
    </row>
    <row r="11728" spans="1:1" s="138" customFormat="1" x14ac:dyDescent="0.25">
      <c r="A11728" s="139"/>
    </row>
    <row r="11729" spans="1:1" s="138" customFormat="1" x14ac:dyDescent="0.25">
      <c r="A11729" s="139"/>
    </row>
    <row r="11730" spans="1:1" s="138" customFormat="1" x14ac:dyDescent="0.25">
      <c r="A11730" s="139"/>
    </row>
    <row r="11731" spans="1:1" s="138" customFormat="1" x14ac:dyDescent="0.25">
      <c r="A11731" s="139"/>
    </row>
    <row r="11732" spans="1:1" s="138" customFormat="1" x14ac:dyDescent="0.25">
      <c r="A11732" s="139"/>
    </row>
    <row r="11733" spans="1:1" s="138" customFormat="1" x14ac:dyDescent="0.25">
      <c r="A11733" s="139"/>
    </row>
    <row r="11734" spans="1:1" s="138" customFormat="1" x14ac:dyDescent="0.25">
      <c r="A11734" s="139"/>
    </row>
    <row r="11735" spans="1:1" s="138" customFormat="1" x14ac:dyDescent="0.25">
      <c r="A11735" s="139"/>
    </row>
    <row r="11736" spans="1:1" s="138" customFormat="1" x14ac:dyDescent="0.25">
      <c r="A11736" s="139"/>
    </row>
    <row r="11737" spans="1:1" s="138" customFormat="1" x14ac:dyDescent="0.25">
      <c r="A11737" s="139"/>
    </row>
    <row r="11738" spans="1:1" s="138" customFormat="1" x14ac:dyDescent="0.25">
      <c r="A11738" s="139"/>
    </row>
    <row r="11739" spans="1:1" s="138" customFormat="1" x14ac:dyDescent="0.25">
      <c r="A11739" s="139"/>
    </row>
    <row r="11740" spans="1:1" s="138" customFormat="1" x14ac:dyDescent="0.25">
      <c r="A11740" s="139"/>
    </row>
    <row r="11741" spans="1:1" s="138" customFormat="1" x14ac:dyDescent="0.25">
      <c r="A11741" s="139"/>
    </row>
    <row r="11742" spans="1:1" s="138" customFormat="1" x14ac:dyDescent="0.25">
      <c r="A11742" s="139"/>
    </row>
    <row r="11743" spans="1:1" s="138" customFormat="1" x14ac:dyDescent="0.25">
      <c r="A11743" s="139"/>
    </row>
    <row r="11744" spans="1:1" s="138" customFormat="1" x14ac:dyDescent="0.25">
      <c r="A11744" s="139"/>
    </row>
    <row r="11745" spans="1:1" s="138" customFormat="1" x14ac:dyDescent="0.25">
      <c r="A11745" s="139"/>
    </row>
    <row r="11746" spans="1:1" s="138" customFormat="1" x14ac:dyDescent="0.25">
      <c r="A11746" s="139"/>
    </row>
    <row r="11747" spans="1:1" s="138" customFormat="1" x14ac:dyDescent="0.25">
      <c r="A11747" s="139"/>
    </row>
    <row r="11748" spans="1:1" s="138" customFormat="1" x14ac:dyDescent="0.25">
      <c r="A11748" s="139"/>
    </row>
    <row r="11749" spans="1:1" s="138" customFormat="1" x14ac:dyDescent="0.25">
      <c r="A11749" s="139"/>
    </row>
    <row r="11750" spans="1:1" s="138" customFormat="1" x14ac:dyDescent="0.25">
      <c r="A11750" s="139"/>
    </row>
    <row r="11751" spans="1:1" s="138" customFormat="1" x14ac:dyDescent="0.25">
      <c r="A11751" s="139"/>
    </row>
    <row r="11752" spans="1:1" s="138" customFormat="1" x14ac:dyDescent="0.25">
      <c r="A11752" s="139"/>
    </row>
    <row r="11753" spans="1:1" s="138" customFormat="1" x14ac:dyDescent="0.25">
      <c r="A11753" s="139"/>
    </row>
    <row r="11754" spans="1:1" s="138" customFormat="1" x14ac:dyDescent="0.25">
      <c r="A11754" s="139"/>
    </row>
    <row r="11755" spans="1:1" s="138" customFormat="1" x14ac:dyDescent="0.25">
      <c r="A11755" s="139"/>
    </row>
    <row r="11756" spans="1:1" s="138" customFormat="1" x14ac:dyDescent="0.25">
      <c r="A11756" s="139"/>
    </row>
    <row r="11757" spans="1:1" s="138" customFormat="1" x14ac:dyDescent="0.25">
      <c r="A11757" s="139"/>
    </row>
    <row r="11758" spans="1:1" s="138" customFormat="1" x14ac:dyDescent="0.25">
      <c r="A11758" s="139"/>
    </row>
    <row r="11759" spans="1:1" s="138" customFormat="1" x14ac:dyDescent="0.25">
      <c r="A11759" s="139"/>
    </row>
    <row r="11760" spans="1:1" s="138" customFormat="1" x14ac:dyDescent="0.25">
      <c r="A11760" s="139"/>
    </row>
    <row r="11761" spans="1:1" s="138" customFormat="1" x14ac:dyDescent="0.25">
      <c r="A11761" s="139"/>
    </row>
    <row r="11762" spans="1:1" s="138" customFormat="1" x14ac:dyDescent="0.25">
      <c r="A11762" s="139"/>
    </row>
    <row r="11763" spans="1:1" s="138" customFormat="1" x14ac:dyDescent="0.25">
      <c r="A11763" s="139"/>
    </row>
    <row r="11764" spans="1:1" s="138" customFormat="1" x14ac:dyDescent="0.25">
      <c r="A11764" s="139"/>
    </row>
    <row r="11765" spans="1:1" s="138" customFormat="1" x14ac:dyDescent="0.25">
      <c r="A11765" s="139"/>
    </row>
    <row r="11766" spans="1:1" s="138" customFormat="1" x14ac:dyDescent="0.25">
      <c r="A11766" s="139"/>
    </row>
    <row r="11767" spans="1:1" s="138" customFormat="1" x14ac:dyDescent="0.25">
      <c r="A11767" s="139"/>
    </row>
    <row r="11768" spans="1:1" s="138" customFormat="1" x14ac:dyDescent="0.25">
      <c r="A11768" s="139"/>
    </row>
    <row r="11769" spans="1:1" s="138" customFormat="1" x14ac:dyDescent="0.25">
      <c r="A11769" s="139"/>
    </row>
    <row r="11770" spans="1:1" s="138" customFormat="1" x14ac:dyDescent="0.25">
      <c r="A11770" s="139"/>
    </row>
    <row r="11771" spans="1:1" s="138" customFormat="1" x14ac:dyDescent="0.25">
      <c r="A11771" s="139"/>
    </row>
    <row r="11772" spans="1:1" s="138" customFormat="1" x14ac:dyDescent="0.25">
      <c r="A11772" s="139"/>
    </row>
    <row r="11773" spans="1:1" s="138" customFormat="1" x14ac:dyDescent="0.25">
      <c r="A11773" s="139"/>
    </row>
    <row r="11774" spans="1:1" s="138" customFormat="1" x14ac:dyDescent="0.25">
      <c r="A11774" s="139"/>
    </row>
    <row r="11775" spans="1:1" s="138" customFormat="1" x14ac:dyDescent="0.25">
      <c r="A11775" s="139"/>
    </row>
    <row r="11776" spans="1:1" s="138" customFormat="1" x14ac:dyDescent="0.25">
      <c r="A11776" s="139"/>
    </row>
    <row r="11777" spans="1:1" s="138" customFormat="1" x14ac:dyDescent="0.25">
      <c r="A11777" s="139"/>
    </row>
    <row r="11778" spans="1:1" s="138" customFormat="1" x14ac:dyDescent="0.25">
      <c r="A11778" s="139"/>
    </row>
    <row r="11779" spans="1:1" s="138" customFormat="1" x14ac:dyDescent="0.25">
      <c r="A11779" s="139"/>
    </row>
    <row r="11780" spans="1:1" s="138" customFormat="1" x14ac:dyDescent="0.25">
      <c r="A11780" s="139"/>
    </row>
    <row r="11781" spans="1:1" s="138" customFormat="1" x14ac:dyDescent="0.25">
      <c r="A11781" s="139"/>
    </row>
    <row r="11782" spans="1:1" s="138" customFormat="1" x14ac:dyDescent="0.25">
      <c r="A11782" s="139"/>
    </row>
    <row r="11783" spans="1:1" s="138" customFormat="1" x14ac:dyDescent="0.25">
      <c r="A11783" s="139"/>
    </row>
    <row r="11784" spans="1:1" s="138" customFormat="1" x14ac:dyDescent="0.25">
      <c r="A11784" s="139"/>
    </row>
    <row r="11785" spans="1:1" s="138" customFormat="1" x14ac:dyDescent="0.25">
      <c r="A11785" s="139"/>
    </row>
    <row r="11786" spans="1:1" s="138" customFormat="1" x14ac:dyDescent="0.25">
      <c r="A11786" s="139"/>
    </row>
    <row r="11787" spans="1:1" s="138" customFormat="1" x14ac:dyDescent="0.25">
      <c r="A11787" s="139"/>
    </row>
    <row r="11788" spans="1:1" s="138" customFormat="1" x14ac:dyDescent="0.25">
      <c r="A11788" s="139"/>
    </row>
    <row r="11789" spans="1:1" s="138" customFormat="1" x14ac:dyDescent="0.25">
      <c r="A11789" s="139"/>
    </row>
    <row r="11790" spans="1:1" s="138" customFormat="1" x14ac:dyDescent="0.25">
      <c r="A11790" s="139"/>
    </row>
    <row r="11791" spans="1:1" s="138" customFormat="1" x14ac:dyDescent="0.25">
      <c r="A11791" s="139"/>
    </row>
    <row r="11792" spans="1:1" s="138" customFormat="1" x14ac:dyDescent="0.25">
      <c r="A11792" s="139"/>
    </row>
    <row r="11793" spans="1:1" s="138" customFormat="1" x14ac:dyDescent="0.25">
      <c r="A11793" s="139"/>
    </row>
    <row r="11794" spans="1:1" s="138" customFormat="1" x14ac:dyDescent="0.25">
      <c r="A11794" s="139"/>
    </row>
    <row r="11795" spans="1:1" s="138" customFormat="1" x14ac:dyDescent="0.25">
      <c r="A11795" s="139"/>
    </row>
    <row r="11796" spans="1:1" s="138" customFormat="1" x14ac:dyDescent="0.25">
      <c r="A11796" s="139"/>
    </row>
    <row r="11797" spans="1:1" s="138" customFormat="1" x14ac:dyDescent="0.25">
      <c r="A11797" s="139"/>
    </row>
    <row r="11798" spans="1:1" s="138" customFormat="1" x14ac:dyDescent="0.25">
      <c r="A11798" s="139"/>
    </row>
    <row r="11799" spans="1:1" s="138" customFormat="1" x14ac:dyDescent="0.25">
      <c r="A11799" s="139"/>
    </row>
    <row r="11800" spans="1:1" s="138" customFormat="1" x14ac:dyDescent="0.25">
      <c r="A11800" s="139"/>
    </row>
    <row r="11801" spans="1:1" s="138" customFormat="1" x14ac:dyDescent="0.25">
      <c r="A11801" s="139"/>
    </row>
    <row r="11802" spans="1:1" s="138" customFormat="1" x14ac:dyDescent="0.25">
      <c r="A11802" s="139"/>
    </row>
    <row r="11803" spans="1:1" s="138" customFormat="1" x14ac:dyDescent="0.25">
      <c r="A11803" s="139"/>
    </row>
    <row r="11804" spans="1:1" s="138" customFormat="1" x14ac:dyDescent="0.25">
      <c r="A11804" s="139"/>
    </row>
    <row r="11805" spans="1:1" s="138" customFormat="1" x14ac:dyDescent="0.25">
      <c r="A11805" s="139"/>
    </row>
    <row r="11806" spans="1:1" s="138" customFormat="1" x14ac:dyDescent="0.25">
      <c r="A11806" s="139"/>
    </row>
    <row r="11807" spans="1:1" s="138" customFormat="1" x14ac:dyDescent="0.25">
      <c r="A11807" s="139"/>
    </row>
    <row r="11808" spans="1:1" s="138" customFormat="1" x14ac:dyDescent="0.25">
      <c r="A11808" s="139"/>
    </row>
    <row r="11809" spans="1:1" s="138" customFormat="1" x14ac:dyDescent="0.25">
      <c r="A11809" s="139"/>
    </row>
    <row r="11810" spans="1:1" s="138" customFormat="1" x14ac:dyDescent="0.25">
      <c r="A11810" s="139"/>
    </row>
    <row r="11811" spans="1:1" s="138" customFormat="1" x14ac:dyDescent="0.25">
      <c r="A11811" s="139"/>
    </row>
    <row r="11812" spans="1:1" s="138" customFormat="1" x14ac:dyDescent="0.25">
      <c r="A11812" s="139"/>
    </row>
    <row r="11813" spans="1:1" s="138" customFormat="1" x14ac:dyDescent="0.25">
      <c r="A11813" s="139"/>
    </row>
    <row r="11814" spans="1:1" s="138" customFormat="1" x14ac:dyDescent="0.25">
      <c r="A11814" s="139"/>
    </row>
    <row r="11815" spans="1:1" s="138" customFormat="1" x14ac:dyDescent="0.25">
      <c r="A11815" s="139"/>
    </row>
    <row r="11816" spans="1:1" s="138" customFormat="1" x14ac:dyDescent="0.25">
      <c r="A11816" s="139"/>
    </row>
    <row r="11817" spans="1:1" s="138" customFormat="1" x14ac:dyDescent="0.25">
      <c r="A11817" s="139"/>
    </row>
    <row r="11818" spans="1:1" s="138" customFormat="1" x14ac:dyDescent="0.25">
      <c r="A11818" s="139"/>
    </row>
    <row r="11819" spans="1:1" s="138" customFormat="1" x14ac:dyDescent="0.25">
      <c r="A11819" s="139"/>
    </row>
    <row r="11820" spans="1:1" s="138" customFormat="1" x14ac:dyDescent="0.25">
      <c r="A11820" s="139"/>
    </row>
    <row r="11821" spans="1:1" s="138" customFormat="1" x14ac:dyDescent="0.25">
      <c r="A11821" s="139"/>
    </row>
    <row r="11822" spans="1:1" s="138" customFormat="1" x14ac:dyDescent="0.25">
      <c r="A11822" s="139"/>
    </row>
    <row r="11823" spans="1:1" s="138" customFormat="1" x14ac:dyDescent="0.25">
      <c r="A11823" s="139"/>
    </row>
    <row r="11824" spans="1:1" s="138" customFormat="1" x14ac:dyDescent="0.25">
      <c r="A11824" s="139"/>
    </row>
    <row r="11825" spans="1:1" s="138" customFormat="1" x14ac:dyDescent="0.25">
      <c r="A11825" s="139"/>
    </row>
    <row r="11826" spans="1:1" s="138" customFormat="1" x14ac:dyDescent="0.25">
      <c r="A11826" s="139"/>
    </row>
    <row r="11827" spans="1:1" s="138" customFormat="1" x14ac:dyDescent="0.25">
      <c r="A11827" s="139"/>
    </row>
    <row r="11828" spans="1:1" s="138" customFormat="1" x14ac:dyDescent="0.25">
      <c r="A11828" s="139"/>
    </row>
    <row r="11829" spans="1:1" s="138" customFormat="1" x14ac:dyDescent="0.25">
      <c r="A11829" s="139"/>
    </row>
    <row r="11830" spans="1:1" s="138" customFormat="1" x14ac:dyDescent="0.25">
      <c r="A11830" s="139"/>
    </row>
    <row r="11831" spans="1:1" s="138" customFormat="1" x14ac:dyDescent="0.25">
      <c r="A11831" s="139"/>
    </row>
    <row r="11832" spans="1:1" s="138" customFormat="1" x14ac:dyDescent="0.25">
      <c r="A11832" s="139"/>
    </row>
    <row r="11833" spans="1:1" s="138" customFormat="1" x14ac:dyDescent="0.25">
      <c r="A11833" s="139"/>
    </row>
    <row r="11834" spans="1:1" s="138" customFormat="1" x14ac:dyDescent="0.25">
      <c r="A11834" s="139"/>
    </row>
    <row r="11835" spans="1:1" s="138" customFormat="1" x14ac:dyDescent="0.25">
      <c r="A11835" s="139"/>
    </row>
    <row r="11836" spans="1:1" s="138" customFormat="1" x14ac:dyDescent="0.25">
      <c r="A11836" s="139"/>
    </row>
    <row r="11837" spans="1:1" s="138" customFormat="1" x14ac:dyDescent="0.25">
      <c r="A11837" s="139"/>
    </row>
    <row r="11838" spans="1:1" s="138" customFormat="1" x14ac:dyDescent="0.25">
      <c r="A11838" s="139"/>
    </row>
    <row r="11839" spans="1:1" s="138" customFormat="1" x14ac:dyDescent="0.25">
      <c r="A11839" s="139"/>
    </row>
    <row r="11840" spans="1:1" s="138" customFormat="1" x14ac:dyDescent="0.25">
      <c r="A11840" s="139"/>
    </row>
    <row r="11841" spans="1:1" s="138" customFormat="1" x14ac:dyDescent="0.25">
      <c r="A11841" s="139"/>
    </row>
    <row r="11842" spans="1:1" s="138" customFormat="1" x14ac:dyDescent="0.25">
      <c r="A11842" s="139"/>
    </row>
    <row r="11843" spans="1:1" s="138" customFormat="1" x14ac:dyDescent="0.25">
      <c r="A11843" s="139"/>
    </row>
    <row r="11844" spans="1:1" s="138" customFormat="1" x14ac:dyDescent="0.25">
      <c r="A11844" s="139"/>
    </row>
    <row r="11845" spans="1:1" s="138" customFormat="1" x14ac:dyDescent="0.25">
      <c r="A11845" s="139"/>
    </row>
    <row r="11846" spans="1:1" s="138" customFormat="1" x14ac:dyDescent="0.25">
      <c r="A11846" s="139"/>
    </row>
    <row r="11847" spans="1:1" s="138" customFormat="1" x14ac:dyDescent="0.25">
      <c r="A11847" s="139"/>
    </row>
    <row r="11848" spans="1:1" s="138" customFormat="1" x14ac:dyDescent="0.25">
      <c r="A11848" s="139"/>
    </row>
    <row r="11849" spans="1:1" s="138" customFormat="1" x14ac:dyDescent="0.25">
      <c r="A11849" s="139"/>
    </row>
    <row r="11850" spans="1:1" s="138" customFormat="1" x14ac:dyDescent="0.25">
      <c r="A11850" s="139"/>
    </row>
    <row r="11851" spans="1:1" s="138" customFormat="1" x14ac:dyDescent="0.25">
      <c r="A11851" s="139"/>
    </row>
    <row r="11852" spans="1:1" s="138" customFormat="1" x14ac:dyDescent="0.25">
      <c r="A11852" s="139"/>
    </row>
    <row r="11853" spans="1:1" s="138" customFormat="1" x14ac:dyDescent="0.25">
      <c r="A11853" s="139"/>
    </row>
    <row r="11854" spans="1:1" s="138" customFormat="1" x14ac:dyDescent="0.25">
      <c r="A11854" s="139"/>
    </row>
    <row r="11855" spans="1:1" s="138" customFormat="1" x14ac:dyDescent="0.25">
      <c r="A11855" s="139"/>
    </row>
    <row r="11856" spans="1:1" s="138" customFormat="1" x14ac:dyDescent="0.25">
      <c r="A11856" s="139"/>
    </row>
    <row r="11857" spans="1:1" s="138" customFormat="1" x14ac:dyDescent="0.25">
      <c r="A11857" s="139"/>
    </row>
    <row r="11858" spans="1:1" s="138" customFormat="1" x14ac:dyDescent="0.25">
      <c r="A11858" s="139"/>
    </row>
    <row r="11859" spans="1:1" s="138" customFormat="1" x14ac:dyDescent="0.25">
      <c r="A11859" s="139"/>
    </row>
    <row r="11860" spans="1:1" s="138" customFormat="1" x14ac:dyDescent="0.25">
      <c r="A11860" s="139"/>
    </row>
    <row r="11861" spans="1:1" s="138" customFormat="1" x14ac:dyDescent="0.25">
      <c r="A11861" s="139"/>
    </row>
    <row r="11862" spans="1:1" s="138" customFormat="1" x14ac:dyDescent="0.25">
      <c r="A11862" s="139"/>
    </row>
    <row r="11863" spans="1:1" s="138" customFormat="1" x14ac:dyDescent="0.25">
      <c r="A11863" s="139"/>
    </row>
    <row r="11864" spans="1:1" s="138" customFormat="1" x14ac:dyDescent="0.25">
      <c r="A11864" s="139"/>
    </row>
    <row r="11865" spans="1:1" s="138" customFormat="1" x14ac:dyDescent="0.25">
      <c r="A11865" s="139"/>
    </row>
    <row r="11866" spans="1:1" s="138" customFormat="1" x14ac:dyDescent="0.25">
      <c r="A11866" s="139"/>
    </row>
    <row r="11867" spans="1:1" s="138" customFormat="1" x14ac:dyDescent="0.25">
      <c r="A11867" s="139"/>
    </row>
    <row r="11868" spans="1:1" s="138" customFormat="1" x14ac:dyDescent="0.25">
      <c r="A11868" s="139"/>
    </row>
    <row r="11869" spans="1:1" s="138" customFormat="1" x14ac:dyDescent="0.25">
      <c r="A11869" s="139"/>
    </row>
    <row r="11870" spans="1:1" s="138" customFormat="1" x14ac:dyDescent="0.25">
      <c r="A11870" s="139"/>
    </row>
    <row r="11871" spans="1:1" s="138" customFormat="1" x14ac:dyDescent="0.25">
      <c r="A11871" s="139"/>
    </row>
    <row r="11872" spans="1:1" s="138" customFormat="1" x14ac:dyDescent="0.25">
      <c r="A11872" s="139"/>
    </row>
    <row r="11873" spans="1:1" s="138" customFormat="1" x14ac:dyDescent="0.25">
      <c r="A11873" s="139"/>
    </row>
    <row r="11874" spans="1:1" s="138" customFormat="1" x14ac:dyDescent="0.25">
      <c r="A11874" s="139"/>
    </row>
    <row r="11875" spans="1:1" s="138" customFormat="1" x14ac:dyDescent="0.25">
      <c r="A11875" s="139"/>
    </row>
    <row r="11876" spans="1:1" s="138" customFormat="1" x14ac:dyDescent="0.25">
      <c r="A11876" s="139"/>
    </row>
    <row r="11877" spans="1:1" s="138" customFormat="1" x14ac:dyDescent="0.25">
      <c r="A11877" s="139"/>
    </row>
    <row r="11878" spans="1:1" s="138" customFormat="1" x14ac:dyDescent="0.25">
      <c r="A11878" s="139"/>
    </row>
    <row r="11879" spans="1:1" s="138" customFormat="1" x14ac:dyDescent="0.25">
      <c r="A11879" s="139"/>
    </row>
    <row r="11880" spans="1:1" s="138" customFormat="1" x14ac:dyDescent="0.25">
      <c r="A11880" s="139"/>
    </row>
    <row r="11881" spans="1:1" s="138" customFormat="1" x14ac:dyDescent="0.25">
      <c r="A11881" s="139"/>
    </row>
    <row r="11882" spans="1:1" s="138" customFormat="1" x14ac:dyDescent="0.25">
      <c r="A11882" s="139"/>
    </row>
    <row r="11883" spans="1:1" s="138" customFormat="1" x14ac:dyDescent="0.25">
      <c r="A11883" s="139"/>
    </row>
    <row r="11884" spans="1:1" s="138" customFormat="1" x14ac:dyDescent="0.25">
      <c r="A11884" s="139"/>
    </row>
    <row r="11885" spans="1:1" s="138" customFormat="1" x14ac:dyDescent="0.25">
      <c r="A11885" s="139"/>
    </row>
    <row r="11886" spans="1:1" s="138" customFormat="1" x14ac:dyDescent="0.25">
      <c r="A11886" s="139"/>
    </row>
    <row r="11887" spans="1:1" s="138" customFormat="1" x14ac:dyDescent="0.25">
      <c r="A11887" s="139"/>
    </row>
    <row r="11888" spans="1:1" s="138" customFormat="1" x14ac:dyDescent="0.25">
      <c r="A11888" s="139"/>
    </row>
    <row r="11889" spans="1:1" s="138" customFormat="1" x14ac:dyDescent="0.25">
      <c r="A11889" s="139"/>
    </row>
    <row r="11890" spans="1:1" s="138" customFormat="1" x14ac:dyDescent="0.25">
      <c r="A11890" s="139"/>
    </row>
    <row r="11891" spans="1:1" s="138" customFormat="1" x14ac:dyDescent="0.25">
      <c r="A11891" s="139"/>
    </row>
    <row r="11892" spans="1:1" s="138" customFormat="1" x14ac:dyDescent="0.25">
      <c r="A11892" s="139"/>
    </row>
    <row r="11893" spans="1:1" s="138" customFormat="1" x14ac:dyDescent="0.25">
      <c r="A11893" s="139"/>
    </row>
    <row r="11894" spans="1:1" s="138" customFormat="1" x14ac:dyDescent="0.25">
      <c r="A11894" s="139"/>
    </row>
    <row r="11895" spans="1:1" s="138" customFormat="1" x14ac:dyDescent="0.25">
      <c r="A11895" s="139"/>
    </row>
    <row r="11896" spans="1:1" s="138" customFormat="1" x14ac:dyDescent="0.25">
      <c r="A11896" s="139"/>
    </row>
    <row r="11897" spans="1:1" s="138" customFormat="1" x14ac:dyDescent="0.25">
      <c r="A11897" s="139"/>
    </row>
    <row r="11898" spans="1:1" s="138" customFormat="1" x14ac:dyDescent="0.25">
      <c r="A11898" s="139"/>
    </row>
    <row r="11899" spans="1:1" s="138" customFormat="1" x14ac:dyDescent="0.25">
      <c r="A11899" s="139"/>
    </row>
    <row r="11900" spans="1:1" s="138" customFormat="1" x14ac:dyDescent="0.25">
      <c r="A11900" s="139"/>
    </row>
    <row r="11901" spans="1:1" s="138" customFormat="1" x14ac:dyDescent="0.25">
      <c r="A11901" s="139"/>
    </row>
    <row r="11902" spans="1:1" s="138" customFormat="1" x14ac:dyDescent="0.25">
      <c r="A11902" s="139"/>
    </row>
    <row r="11903" spans="1:1" s="138" customFormat="1" x14ac:dyDescent="0.25">
      <c r="A11903" s="139"/>
    </row>
    <row r="11904" spans="1:1" s="138" customFormat="1" x14ac:dyDescent="0.25">
      <c r="A11904" s="139"/>
    </row>
    <row r="11905" spans="1:1" s="138" customFormat="1" x14ac:dyDescent="0.25">
      <c r="A11905" s="139"/>
    </row>
    <row r="11906" spans="1:1" s="138" customFormat="1" x14ac:dyDescent="0.25">
      <c r="A11906" s="139"/>
    </row>
    <row r="11907" spans="1:1" s="138" customFormat="1" x14ac:dyDescent="0.25">
      <c r="A11907" s="139"/>
    </row>
    <row r="11908" spans="1:1" s="138" customFormat="1" x14ac:dyDescent="0.25">
      <c r="A11908" s="139"/>
    </row>
    <row r="11909" spans="1:1" s="138" customFormat="1" x14ac:dyDescent="0.25">
      <c r="A11909" s="139"/>
    </row>
    <row r="11910" spans="1:1" s="138" customFormat="1" x14ac:dyDescent="0.25">
      <c r="A11910" s="139"/>
    </row>
    <row r="11911" spans="1:1" s="138" customFormat="1" x14ac:dyDescent="0.25">
      <c r="A11911" s="139"/>
    </row>
    <row r="11912" spans="1:1" s="138" customFormat="1" x14ac:dyDescent="0.25">
      <c r="A11912" s="139"/>
    </row>
    <row r="11913" spans="1:1" s="138" customFormat="1" x14ac:dyDescent="0.25">
      <c r="A11913" s="139"/>
    </row>
    <row r="11914" spans="1:1" s="138" customFormat="1" x14ac:dyDescent="0.25">
      <c r="A11914" s="139"/>
    </row>
    <row r="11915" spans="1:1" s="138" customFormat="1" x14ac:dyDescent="0.25">
      <c r="A11915" s="139"/>
    </row>
    <row r="11916" spans="1:1" s="138" customFormat="1" x14ac:dyDescent="0.25">
      <c r="A11916" s="139"/>
    </row>
    <row r="11917" spans="1:1" s="138" customFormat="1" x14ac:dyDescent="0.25">
      <c r="A11917" s="139"/>
    </row>
    <row r="11918" spans="1:1" s="138" customFormat="1" x14ac:dyDescent="0.25">
      <c r="A11918" s="139"/>
    </row>
    <row r="11919" spans="1:1" s="138" customFormat="1" x14ac:dyDescent="0.25">
      <c r="A11919" s="139"/>
    </row>
    <row r="11920" spans="1:1" s="138" customFormat="1" x14ac:dyDescent="0.25">
      <c r="A11920" s="139"/>
    </row>
    <row r="11921" spans="1:1" s="138" customFormat="1" x14ac:dyDescent="0.25">
      <c r="A11921" s="139"/>
    </row>
    <row r="11922" spans="1:1" s="138" customFormat="1" x14ac:dyDescent="0.25">
      <c r="A11922" s="139"/>
    </row>
    <row r="11923" spans="1:1" s="138" customFormat="1" x14ac:dyDescent="0.25">
      <c r="A11923" s="139"/>
    </row>
    <row r="11924" spans="1:1" s="138" customFormat="1" x14ac:dyDescent="0.25">
      <c r="A11924" s="139"/>
    </row>
    <row r="11925" spans="1:1" s="138" customFormat="1" x14ac:dyDescent="0.25">
      <c r="A11925" s="139"/>
    </row>
    <row r="11926" spans="1:1" s="138" customFormat="1" x14ac:dyDescent="0.25">
      <c r="A11926" s="139"/>
    </row>
    <row r="11927" spans="1:1" s="138" customFormat="1" x14ac:dyDescent="0.25">
      <c r="A11927" s="139"/>
    </row>
    <row r="11928" spans="1:1" s="138" customFormat="1" x14ac:dyDescent="0.25">
      <c r="A11928" s="139"/>
    </row>
    <row r="11929" spans="1:1" s="138" customFormat="1" x14ac:dyDescent="0.25">
      <c r="A11929" s="139"/>
    </row>
    <row r="11930" spans="1:1" s="138" customFormat="1" x14ac:dyDescent="0.25">
      <c r="A11930" s="139"/>
    </row>
    <row r="11931" spans="1:1" s="138" customFormat="1" x14ac:dyDescent="0.25">
      <c r="A11931" s="139"/>
    </row>
    <row r="11932" spans="1:1" s="138" customFormat="1" x14ac:dyDescent="0.25">
      <c r="A11932" s="139"/>
    </row>
    <row r="11933" spans="1:1" s="138" customFormat="1" x14ac:dyDescent="0.25">
      <c r="A11933" s="139"/>
    </row>
    <row r="11934" spans="1:1" s="138" customFormat="1" x14ac:dyDescent="0.25">
      <c r="A11934" s="139"/>
    </row>
    <row r="11935" spans="1:1" s="138" customFormat="1" x14ac:dyDescent="0.25">
      <c r="A11935" s="139"/>
    </row>
    <row r="11936" spans="1:1" s="138" customFormat="1" x14ac:dyDescent="0.25">
      <c r="A11936" s="139"/>
    </row>
    <row r="11937" spans="1:1" s="138" customFormat="1" x14ac:dyDescent="0.25">
      <c r="A11937" s="139"/>
    </row>
    <row r="11938" spans="1:1" s="138" customFormat="1" x14ac:dyDescent="0.25">
      <c r="A11938" s="139"/>
    </row>
    <row r="11939" spans="1:1" s="138" customFormat="1" x14ac:dyDescent="0.25">
      <c r="A11939" s="139"/>
    </row>
    <row r="11940" spans="1:1" s="138" customFormat="1" x14ac:dyDescent="0.25">
      <c r="A11940" s="139"/>
    </row>
    <row r="11941" spans="1:1" s="138" customFormat="1" x14ac:dyDescent="0.25">
      <c r="A11941" s="139"/>
    </row>
    <row r="11942" spans="1:1" s="138" customFormat="1" x14ac:dyDescent="0.25">
      <c r="A11942" s="139"/>
    </row>
    <row r="11943" spans="1:1" s="138" customFormat="1" x14ac:dyDescent="0.25">
      <c r="A11943" s="139"/>
    </row>
    <row r="11944" spans="1:1" s="138" customFormat="1" x14ac:dyDescent="0.25">
      <c r="A11944" s="139"/>
    </row>
    <row r="11945" spans="1:1" s="138" customFormat="1" x14ac:dyDescent="0.25">
      <c r="A11945" s="139"/>
    </row>
    <row r="11946" spans="1:1" s="138" customFormat="1" x14ac:dyDescent="0.25">
      <c r="A11946" s="139"/>
    </row>
    <row r="11947" spans="1:1" s="138" customFormat="1" x14ac:dyDescent="0.25">
      <c r="A11947" s="139"/>
    </row>
    <row r="11948" spans="1:1" s="138" customFormat="1" x14ac:dyDescent="0.25">
      <c r="A11948" s="139"/>
    </row>
    <row r="11949" spans="1:1" s="138" customFormat="1" x14ac:dyDescent="0.25">
      <c r="A11949" s="139"/>
    </row>
    <row r="11950" spans="1:1" s="138" customFormat="1" x14ac:dyDescent="0.25">
      <c r="A11950" s="139"/>
    </row>
    <row r="11951" spans="1:1" s="138" customFormat="1" x14ac:dyDescent="0.25">
      <c r="A11951" s="139"/>
    </row>
    <row r="11952" spans="1:1" s="138" customFormat="1" x14ac:dyDescent="0.25">
      <c r="A11952" s="139"/>
    </row>
    <row r="11953" spans="1:1" s="138" customFormat="1" x14ac:dyDescent="0.25">
      <c r="A11953" s="139"/>
    </row>
    <row r="11954" spans="1:1" s="138" customFormat="1" x14ac:dyDescent="0.25">
      <c r="A11954" s="139"/>
    </row>
    <row r="11955" spans="1:1" s="138" customFormat="1" x14ac:dyDescent="0.25">
      <c r="A11955" s="139"/>
    </row>
    <row r="11956" spans="1:1" s="138" customFormat="1" x14ac:dyDescent="0.25">
      <c r="A11956" s="139"/>
    </row>
    <row r="11957" spans="1:1" s="138" customFormat="1" x14ac:dyDescent="0.25">
      <c r="A11957" s="139"/>
    </row>
    <row r="11958" spans="1:1" s="138" customFormat="1" x14ac:dyDescent="0.25">
      <c r="A11958" s="139"/>
    </row>
    <row r="11959" spans="1:1" s="138" customFormat="1" x14ac:dyDescent="0.25">
      <c r="A11959" s="139"/>
    </row>
    <row r="11960" spans="1:1" s="138" customFormat="1" x14ac:dyDescent="0.25">
      <c r="A11960" s="139"/>
    </row>
    <row r="11961" spans="1:1" s="138" customFormat="1" x14ac:dyDescent="0.25">
      <c r="A11961" s="139"/>
    </row>
    <row r="11962" spans="1:1" s="138" customFormat="1" x14ac:dyDescent="0.25">
      <c r="A11962" s="139"/>
    </row>
    <row r="11963" spans="1:1" s="138" customFormat="1" x14ac:dyDescent="0.25">
      <c r="A11963" s="139"/>
    </row>
    <row r="11964" spans="1:1" s="138" customFormat="1" x14ac:dyDescent="0.25">
      <c r="A11964" s="139"/>
    </row>
    <row r="11965" spans="1:1" s="138" customFormat="1" x14ac:dyDescent="0.25">
      <c r="A11965" s="139"/>
    </row>
    <row r="11966" spans="1:1" s="138" customFormat="1" x14ac:dyDescent="0.25">
      <c r="A11966" s="139"/>
    </row>
    <row r="11967" spans="1:1" s="138" customFormat="1" x14ac:dyDescent="0.25">
      <c r="A11967" s="139"/>
    </row>
    <row r="11968" spans="1:1" s="138" customFormat="1" x14ac:dyDescent="0.25">
      <c r="A11968" s="139"/>
    </row>
    <row r="11969" spans="1:1" s="138" customFormat="1" x14ac:dyDescent="0.25">
      <c r="A11969" s="139"/>
    </row>
    <row r="11970" spans="1:1" s="138" customFormat="1" x14ac:dyDescent="0.25">
      <c r="A11970" s="139"/>
    </row>
    <row r="11971" spans="1:1" s="138" customFormat="1" x14ac:dyDescent="0.25">
      <c r="A11971" s="139"/>
    </row>
    <row r="11972" spans="1:1" s="138" customFormat="1" x14ac:dyDescent="0.25">
      <c r="A11972" s="139"/>
    </row>
    <row r="11973" spans="1:1" s="138" customFormat="1" x14ac:dyDescent="0.25">
      <c r="A11973" s="139"/>
    </row>
    <row r="11974" spans="1:1" s="138" customFormat="1" x14ac:dyDescent="0.25">
      <c r="A11974" s="139"/>
    </row>
    <row r="11975" spans="1:1" s="138" customFormat="1" x14ac:dyDescent="0.25">
      <c r="A11975" s="139"/>
    </row>
    <row r="11976" spans="1:1" s="138" customFormat="1" x14ac:dyDescent="0.25">
      <c r="A11976" s="139"/>
    </row>
    <row r="11977" spans="1:1" s="138" customFormat="1" x14ac:dyDescent="0.25">
      <c r="A11977" s="139"/>
    </row>
    <row r="11978" spans="1:1" s="138" customFormat="1" x14ac:dyDescent="0.25">
      <c r="A11978" s="139"/>
    </row>
    <row r="11979" spans="1:1" s="138" customFormat="1" x14ac:dyDescent="0.25">
      <c r="A11979" s="139"/>
    </row>
    <row r="11980" spans="1:1" s="138" customFormat="1" x14ac:dyDescent="0.25">
      <c r="A11980" s="139"/>
    </row>
    <row r="11981" spans="1:1" s="138" customFormat="1" x14ac:dyDescent="0.25">
      <c r="A11981" s="139"/>
    </row>
    <row r="11982" spans="1:1" s="138" customFormat="1" x14ac:dyDescent="0.25">
      <c r="A11982" s="139"/>
    </row>
    <row r="11983" spans="1:1" s="138" customFormat="1" x14ac:dyDescent="0.25">
      <c r="A11983" s="139"/>
    </row>
    <row r="11984" spans="1:1" s="138" customFormat="1" x14ac:dyDescent="0.25">
      <c r="A11984" s="139"/>
    </row>
    <row r="11985" spans="1:1" s="138" customFormat="1" x14ac:dyDescent="0.25">
      <c r="A11985" s="139"/>
    </row>
    <row r="11986" spans="1:1" s="138" customFormat="1" x14ac:dyDescent="0.25">
      <c r="A11986" s="139"/>
    </row>
    <row r="11987" spans="1:1" s="138" customFormat="1" x14ac:dyDescent="0.25">
      <c r="A11987" s="139"/>
    </row>
    <row r="11988" spans="1:1" s="138" customFormat="1" x14ac:dyDescent="0.25">
      <c r="A11988" s="139"/>
    </row>
    <row r="11989" spans="1:1" s="138" customFormat="1" x14ac:dyDescent="0.25">
      <c r="A11989" s="139"/>
    </row>
    <row r="11990" spans="1:1" s="138" customFormat="1" x14ac:dyDescent="0.25">
      <c r="A11990" s="139"/>
    </row>
    <row r="11991" spans="1:1" s="138" customFormat="1" x14ac:dyDescent="0.25">
      <c r="A11991" s="139"/>
    </row>
    <row r="11992" spans="1:1" s="138" customFormat="1" x14ac:dyDescent="0.25">
      <c r="A11992" s="139"/>
    </row>
    <row r="11993" spans="1:1" s="138" customFormat="1" x14ac:dyDescent="0.25">
      <c r="A11993" s="139"/>
    </row>
    <row r="11994" spans="1:1" s="138" customFormat="1" x14ac:dyDescent="0.25">
      <c r="A11994" s="139"/>
    </row>
    <row r="11995" spans="1:1" s="138" customFormat="1" x14ac:dyDescent="0.25">
      <c r="A11995" s="139"/>
    </row>
    <row r="11996" spans="1:1" s="138" customFormat="1" x14ac:dyDescent="0.25">
      <c r="A11996" s="139"/>
    </row>
    <row r="11997" spans="1:1" s="138" customFormat="1" x14ac:dyDescent="0.25">
      <c r="A11997" s="139"/>
    </row>
    <row r="11998" spans="1:1" s="138" customFormat="1" x14ac:dyDescent="0.25">
      <c r="A11998" s="139"/>
    </row>
    <row r="11999" spans="1:1" s="138" customFormat="1" x14ac:dyDescent="0.25">
      <c r="A11999" s="139"/>
    </row>
    <row r="12000" spans="1:1" s="138" customFormat="1" x14ac:dyDescent="0.25">
      <c r="A12000" s="139"/>
    </row>
    <row r="12001" spans="1:1" s="138" customFormat="1" x14ac:dyDescent="0.25">
      <c r="A12001" s="139"/>
    </row>
    <row r="12002" spans="1:1" s="138" customFormat="1" x14ac:dyDescent="0.25">
      <c r="A12002" s="139"/>
    </row>
    <row r="12003" spans="1:1" s="138" customFormat="1" x14ac:dyDescent="0.25">
      <c r="A12003" s="139"/>
    </row>
    <row r="12004" spans="1:1" s="138" customFormat="1" x14ac:dyDescent="0.25">
      <c r="A12004" s="139"/>
    </row>
    <row r="12005" spans="1:1" s="138" customFormat="1" x14ac:dyDescent="0.25">
      <c r="A12005" s="139"/>
    </row>
    <row r="12006" spans="1:1" s="138" customFormat="1" x14ac:dyDescent="0.25">
      <c r="A12006" s="139"/>
    </row>
    <row r="12007" spans="1:1" s="138" customFormat="1" x14ac:dyDescent="0.25">
      <c r="A12007" s="139"/>
    </row>
    <row r="12008" spans="1:1" s="138" customFormat="1" x14ac:dyDescent="0.25">
      <c r="A12008" s="139"/>
    </row>
    <row r="12009" spans="1:1" s="138" customFormat="1" x14ac:dyDescent="0.25">
      <c r="A12009" s="139"/>
    </row>
    <row r="12010" spans="1:1" s="138" customFormat="1" x14ac:dyDescent="0.25">
      <c r="A12010" s="139"/>
    </row>
    <row r="12011" spans="1:1" s="138" customFormat="1" x14ac:dyDescent="0.25">
      <c r="A12011" s="139"/>
    </row>
    <row r="12012" spans="1:1" s="138" customFormat="1" x14ac:dyDescent="0.25">
      <c r="A12012" s="139"/>
    </row>
    <row r="12013" spans="1:1" s="138" customFormat="1" x14ac:dyDescent="0.25">
      <c r="A12013" s="139"/>
    </row>
    <row r="12014" spans="1:1" s="138" customFormat="1" x14ac:dyDescent="0.25">
      <c r="A12014" s="139"/>
    </row>
    <row r="12015" spans="1:1" s="138" customFormat="1" x14ac:dyDescent="0.25">
      <c r="A12015" s="139"/>
    </row>
    <row r="12016" spans="1:1" s="138" customFormat="1" x14ac:dyDescent="0.25">
      <c r="A12016" s="139"/>
    </row>
    <row r="12017" spans="1:1" s="138" customFormat="1" x14ac:dyDescent="0.25">
      <c r="A12017" s="139"/>
    </row>
    <row r="12018" spans="1:1" s="138" customFormat="1" x14ac:dyDescent="0.25">
      <c r="A12018" s="139"/>
    </row>
    <row r="12019" spans="1:1" s="138" customFormat="1" x14ac:dyDescent="0.25">
      <c r="A12019" s="139"/>
    </row>
    <row r="12020" spans="1:1" s="138" customFormat="1" x14ac:dyDescent="0.25">
      <c r="A12020" s="139"/>
    </row>
    <row r="12021" spans="1:1" s="138" customFormat="1" x14ac:dyDescent="0.25">
      <c r="A12021" s="139"/>
    </row>
    <row r="12022" spans="1:1" s="138" customFormat="1" x14ac:dyDescent="0.25">
      <c r="A12022" s="139"/>
    </row>
    <row r="12023" spans="1:1" s="138" customFormat="1" x14ac:dyDescent="0.25">
      <c r="A12023" s="139"/>
    </row>
    <row r="12024" spans="1:1" s="138" customFormat="1" x14ac:dyDescent="0.25">
      <c r="A12024" s="139"/>
    </row>
    <row r="12025" spans="1:1" s="138" customFormat="1" x14ac:dyDescent="0.25">
      <c r="A12025" s="139"/>
    </row>
    <row r="12026" spans="1:1" s="138" customFormat="1" x14ac:dyDescent="0.25">
      <c r="A12026" s="139"/>
    </row>
    <row r="12027" spans="1:1" s="138" customFormat="1" x14ac:dyDescent="0.25">
      <c r="A12027" s="139"/>
    </row>
    <row r="12028" spans="1:1" s="138" customFormat="1" x14ac:dyDescent="0.25">
      <c r="A12028" s="139"/>
    </row>
    <row r="12029" spans="1:1" s="138" customFormat="1" x14ac:dyDescent="0.25">
      <c r="A12029" s="139"/>
    </row>
    <row r="12030" spans="1:1" s="138" customFormat="1" x14ac:dyDescent="0.25">
      <c r="A12030" s="139"/>
    </row>
    <row r="12031" spans="1:1" s="138" customFormat="1" x14ac:dyDescent="0.25">
      <c r="A12031" s="139"/>
    </row>
    <row r="12032" spans="1:1" s="138" customFormat="1" x14ac:dyDescent="0.25">
      <c r="A12032" s="139"/>
    </row>
    <row r="12033" spans="1:1" s="138" customFormat="1" x14ac:dyDescent="0.25">
      <c r="A12033" s="139"/>
    </row>
    <row r="12034" spans="1:1" s="138" customFormat="1" x14ac:dyDescent="0.25">
      <c r="A12034" s="139"/>
    </row>
    <row r="12035" spans="1:1" s="138" customFormat="1" x14ac:dyDescent="0.25">
      <c r="A12035" s="139"/>
    </row>
    <row r="12036" spans="1:1" s="138" customFormat="1" x14ac:dyDescent="0.25">
      <c r="A12036" s="139"/>
    </row>
    <row r="12037" spans="1:1" s="138" customFormat="1" x14ac:dyDescent="0.25">
      <c r="A12037" s="139"/>
    </row>
    <row r="12038" spans="1:1" s="138" customFormat="1" x14ac:dyDescent="0.25">
      <c r="A12038" s="139"/>
    </row>
    <row r="12039" spans="1:1" s="138" customFormat="1" x14ac:dyDescent="0.25">
      <c r="A12039" s="139"/>
    </row>
    <row r="12040" spans="1:1" s="138" customFormat="1" x14ac:dyDescent="0.25">
      <c r="A12040" s="139"/>
    </row>
    <row r="12041" spans="1:1" s="138" customFormat="1" x14ac:dyDescent="0.25">
      <c r="A12041" s="139"/>
    </row>
    <row r="12042" spans="1:1" s="138" customFormat="1" x14ac:dyDescent="0.25">
      <c r="A12042" s="139"/>
    </row>
    <row r="12043" spans="1:1" s="138" customFormat="1" x14ac:dyDescent="0.25">
      <c r="A12043" s="139"/>
    </row>
    <row r="12044" spans="1:1" s="138" customFormat="1" x14ac:dyDescent="0.25">
      <c r="A12044" s="139"/>
    </row>
    <row r="12045" spans="1:1" s="138" customFormat="1" x14ac:dyDescent="0.25">
      <c r="A12045" s="139"/>
    </row>
    <row r="12046" spans="1:1" s="138" customFormat="1" x14ac:dyDescent="0.25">
      <c r="A12046" s="139"/>
    </row>
    <row r="12047" spans="1:1" s="138" customFormat="1" x14ac:dyDescent="0.25">
      <c r="A12047" s="139"/>
    </row>
    <row r="12048" spans="1:1" s="138" customFormat="1" x14ac:dyDescent="0.25">
      <c r="A12048" s="139"/>
    </row>
    <row r="12049" spans="1:1" s="138" customFormat="1" x14ac:dyDescent="0.25">
      <c r="A12049" s="139"/>
    </row>
    <row r="12050" spans="1:1" s="138" customFormat="1" x14ac:dyDescent="0.25">
      <c r="A12050" s="139"/>
    </row>
    <row r="12051" spans="1:1" s="138" customFormat="1" x14ac:dyDescent="0.25">
      <c r="A12051" s="139"/>
    </row>
    <row r="12052" spans="1:1" s="138" customFormat="1" x14ac:dyDescent="0.25">
      <c r="A12052" s="139"/>
    </row>
    <row r="12053" spans="1:1" s="138" customFormat="1" x14ac:dyDescent="0.25">
      <c r="A12053" s="139"/>
    </row>
    <row r="12054" spans="1:1" s="138" customFormat="1" x14ac:dyDescent="0.25">
      <c r="A12054" s="139"/>
    </row>
    <row r="12055" spans="1:1" s="138" customFormat="1" x14ac:dyDescent="0.25">
      <c r="A12055" s="139"/>
    </row>
    <row r="12056" spans="1:1" s="138" customFormat="1" x14ac:dyDescent="0.25">
      <c r="A12056" s="139"/>
    </row>
    <row r="12057" spans="1:1" s="138" customFormat="1" x14ac:dyDescent="0.25">
      <c r="A12057" s="139"/>
    </row>
    <row r="12058" spans="1:1" s="138" customFormat="1" x14ac:dyDescent="0.25">
      <c r="A12058" s="139"/>
    </row>
    <row r="12059" spans="1:1" s="138" customFormat="1" x14ac:dyDescent="0.25">
      <c r="A12059" s="139"/>
    </row>
    <row r="12060" spans="1:1" s="138" customFormat="1" x14ac:dyDescent="0.25">
      <c r="A12060" s="139"/>
    </row>
    <row r="12061" spans="1:1" s="138" customFormat="1" x14ac:dyDescent="0.25">
      <c r="A12061" s="139"/>
    </row>
    <row r="12062" spans="1:1" s="138" customFormat="1" x14ac:dyDescent="0.25">
      <c r="A12062" s="139"/>
    </row>
    <row r="12063" spans="1:1" s="138" customFormat="1" x14ac:dyDescent="0.25">
      <c r="A12063" s="139"/>
    </row>
    <row r="12064" spans="1:1" s="138" customFormat="1" x14ac:dyDescent="0.25">
      <c r="A12064" s="139"/>
    </row>
    <row r="12065" spans="1:1" s="138" customFormat="1" x14ac:dyDescent="0.25">
      <c r="A12065" s="139"/>
    </row>
    <row r="12066" spans="1:1" s="138" customFormat="1" x14ac:dyDescent="0.25">
      <c r="A12066" s="139"/>
    </row>
    <row r="12067" spans="1:1" s="138" customFormat="1" x14ac:dyDescent="0.25">
      <c r="A12067" s="139"/>
    </row>
    <row r="12068" spans="1:1" s="138" customFormat="1" x14ac:dyDescent="0.25">
      <c r="A12068" s="139"/>
    </row>
    <row r="12069" spans="1:1" s="138" customFormat="1" x14ac:dyDescent="0.25">
      <c r="A12069" s="139"/>
    </row>
    <row r="12070" spans="1:1" s="138" customFormat="1" x14ac:dyDescent="0.25">
      <c r="A12070" s="139"/>
    </row>
    <row r="12071" spans="1:1" s="138" customFormat="1" x14ac:dyDescent="0.25">
      <c r="A12071" s="139"/>
    </row>
    <row r="12072" spans="1:1" s="138" customFormat="1" x14ac:dyDescent="0.25">
      <c r="A12072" s="139"/>
    </row>
    <row r="12073" spans="1:1" s="138" customFormat="1" x14ac:dyDescent="0.25">
      <c r="A12073" s="139"/>
    </row>
    <row r="12074" spans="1:1" s="138" customFormat="1" x14ac:dyDescent="0.25">
      <c r="A12074" s="139"/>
    </row>
    <row r="12075" spans="1:1" s="138" customFormat="1" x14ac:dyDescent="0.25">
      <c r="A12075" s="139"/>
    </row>
    <row r="12076" spans="1:1" s="138" customFormat="1" x14ac:dyDescent="0.25">
      <c r="A12076" s="139"/>
    </row>
    <row r="12077" spans="1:1" s="138" customFormat="1" x14ac:dyDescent="0.25">
      <c r="A12077" s="139"/>
    </row>
    <row r="12078" spans="1:1" s="138" customFormat="1" x14ac:dyDescent="0.25">
      <c r="A12078" s="139"/>
    </row>
    <row r="12079" spans="1:1" s="138" customFormat="1" x14ac:dyDescent="0.25">
      <c r="A12079" s="139"/>
    </row>
    <row r="12080" spans="1:1" s="138" customFormat="1" x14ac:dyDescent="0.25">
      <c r="A12080" s="139"/>
    </row>
    <row r="12081" spans="1:1" s="138" customFormat="1" x14ac:dyDescent="0.25">
      <c r="A12081" s="139"/>
    </row>
    <row r="12082" spans="1:1" s="138" customFormat="1" x14ac:dyDescent="0.25">
      <c r="A12082" s="139"/>
    </row>
    <row r="12083" spans="1:1" s="138" customFormat="1" x14ac:dyDescent="0.25">
      <c r="A12083" s="139"/>
    </row>
    <row r="12084" spans="1:1" s="138" customFormat="1" x14ac:dyDescent="0.25">
      <c r="A12084" s="139"/>
    </row>
    <row r="12085" spans="1:1" s="138" customFormat="1" x14ac:dyDescent="0.25">
      <c r="A12085" s="139"/>
    </row>
    <row r="12086" spans="1:1" s="138" customFormat="1" x14ac:dyDescent="0.25">
      <c r="A12086" s="139"/>
    </row>
    <row r="12087" spans="1:1" s="138" customFormat="1" x14ac:dyDescent="0.25">
      <c r="A12087" s="139"/>
    </row>
    <row r="12088" spans="1:1" s="138" customFormat="1" x14ac:dyDescent="0.25">
      <c r="A12088" s="139"/>
    </row>
    <row r="12089" spans="1:1" s="138" customFormat="1" x14ac:dyDescent="0.25">
      <c r="A12089" s="139"/>
    </row>
    <row r="12090" spans="1:1" s="138" customFormat="1" x14ac:dyDescent="0.25">
      <c r="A12090" s="139"/>
    </row>
    <row r="12091" spans="1:1" s="138" customFormat="1" x14ac:dyDescent="0.25">
      <c r="A12091" s="139"/>
    </row>
    <row r="12092" spans="1:1" s="138" customFormat="1" x14ac:dyDescent="0.25">
      <c r="A12092" s="139"/>
    </row>
    <row r="12093" spans="1:1" s="138" customFormat="1" x14ac:dyDescent="0.25">
      <c r="A12093" s="139"/>
    </row>
    <row r="12094" spans="1:1" s="138" customFormat="1" x14ac:dyDescent="0.25">
      <c r="A12094" s="139"/>
    </row>
    <row r="12095" spans="1:1" s="138" customFormat="1" x14ac:dyDescent="0.25">
      <c r="A12095" s="139"/>
    </row>
    <row r="12096" spans="1:1" s="138" customFormat="1" x14ac:dyDescent="0.25">
      <c r="A12096" s="139"/>
    </row>
    <row r="12097" spans="1:1" s="138" customFormat="1" x14ac:dyDescent="0.25">
      <c r="A12097" s="139"/>
    </row>
    <row r="12098" spans="1:1" s="138" customFormat="1" x14ac:dyDescent="0.25">
      <c r="A12098" s="139"/>
    </row>
    <row r="12099" spans="1:1" s="138" customFormat="1" x14ac:dyDescent="0.25">
      <c r="A12099" s="139"/>
    </row>
    <row r="12100" spans="1:1" s="138" customFormat="1" x14ac:dyDescent="0.25">
      <c r="A12100" s="139"/>
    </row>
    <row r="12101" spans="1:1" s="138" customFormat="1" x14ac:dyDescent="0.25">
      <c r="A12101" s="139"/>
    </row>
    <row r="12102" spans="1:1" s="138" customFormat="1" x14ac:dyDescent="0.25">
      <c r="A12102" s="139"/>
    </row>
    <row r="12103" spans="1:1" s="138" customFormat="1" x14ac:dyDescent="0.25">
      <c r="A12103" s="139"/>
    </row>
    <row r="12104" spans="1:1" s="138" customFormat="1" x14ac:dyDescent="0.25">
      <c r="A12104" s="139"/>
    </row>
    <row r="12105" spans="1:1" s="138" customFormat="1" x14ac:dyDescent="0.25">
      <c r="A12105" s="139"/>
    </row>
    <row r="12106" spans="1:1" s="138" customFormat="1" x14ac:dyDescent="0.25">
      <c r="A12106" s="139"/>
    </row>
    <row r="12107" spans="1:1" s="138" customFormat="1" x14ac:dyDescent="0.25">
      <c r="A12107" s="139"/>
    </row>
    <row r="12108" spans="1:1" s="138" customFormat="1" x14ac:dyDescent="0.25">
      <c r="A12108" s="139"/>
    </row>
    <row r="12109" spans="1:1" s="138" customFormat="1" x14ac:dyDescent="0.25">
      <c r="A12109" s="139"/>
    </row>
    <row r="12110" spans="1:1" s="138" customFormat="1" x14ac:dyDescent="0.25">
      <c r="A12110" s="139"/>
    </row>
    <row r="12111" spans="1:1" s="138" customFormat="1" x14ac:dyDescent="0.25">
      <c r="A12111" s="139"/>
    </row>
    <row r="12112" spans="1:1" s="138" customFormat="1" x14ac:dyDescent="0.25">
      <c r="A12112" s="139"/>
    </row>
    <row r="12113" spans="1:1" s="138" customFormat="1" x14ac:dyDescent="0.25">
      <c r="A12113" s="139"/>
    </row>
    <row r="12114" spans="1:1" s="138" customFormat="1" x14ac:dyDescent="0.25">
      <c r="A12114" s="139"/>
    </row>
    <row r="12115" spans="1:1" s="138" customFormat="1" x14ac:dyDescent="0.25">
      <c r="A12115" s="139"/>
    </row>
    <row r="12116" spans="1:1" s="138" customFormat="1" x14ac:dyDescent="0.25">
      <c r="A12116" s="139"/>
    </row>
    <row r="12117" spans="1:1" s="138" customFormat="1" x14ac:dyDescent="0.25">
      <c r="A12117" s="139"/>
    </row>
    <row r="12118" spans="1:1" s="138" customFormat="1" x14ac:dyDescent="0.25">
      <c r="A12118" s="139"/>
    </row>
    <row r="12119" spans="1:1" s="138" customFormat="1" x14ac:dyDescent="0.25">
      <c r="A12119" s="139"/>
    </row>
    <row r="12120" spans="1:1" s="138" customFormat="1" x14ac:dyDescent="0.25">
      <c r="A12120" s="139"/>
    </row>
    <row r="12121" spans="1:1" s="138" customFormat="1" x14ac:dyDescent="0.25">
      <c r="A12121" s="139"/>
    </row>
    <row r="12122" spans="1:1" s="138" customFormat="1" x14ac:dyDescent="0.25">
      <c r="A12122" s="139"/>
    </row>
    <row r="12123" spans="1:1" s="138" customFormat="1" x14ac:dyDescent="0.25">
      <c r="A12123" s="139"/>
    </row>
    <row r="12124" spans="1:1" s="138" customFormat="1" x14ac:dyDescent="0.25">
      <c r="A12124" s="139"/>
    </row>
    <row r="12125" spans="1:1" s="138" customFormat="1" x14ac:dyDescent="0.25">
      <c r="A12125" s="139"/>
    </row>
    <row r="12126" spans="1:1" s="138" customFormat="1" x14ac:dyDescent="0.25">
      <c r="A12126" s="139"/>
    </row>
    <row r="12127" spans="1:1" s="138" customFormat="1" x14ac:dyDescent="0.25">
      <c r="A12127" s="139"/>
    </row>
    <row r="12128" spans="1:1" s="138" customFormat="1" x14ac:dyDescent="0.25">
      <c r="A12128" s="139"/>
    </row>
    <row r="12129" spans="1:1" s="138" customFormat="1" x14ac:dyDescent="0.25">
      <c r="A12129" s="139"/>
    </row>
    <row r="12130" spans="1:1" s="138" customFormat="1" x14ac:dyDescent="0.25">
      <c r="A12130" s="139"/>
    </row>
    <row r="12131" spans="1:1" s="138" customFormat="1" x14ac:dyDescent="0.25">
      <c r="A12131" s="139"/>
    </row>
    <row r="12132" spans="1:1" s="138" customFormat="1" x14ac:dyDescent="0.25">
      <c r="A12132" s="139"/>
    </row>
    <row r="12133" spans="1:1" s="138" customFormat="1" x14ac:dyDescent="0.25">
      <c r="A12133" s="139"/>
    </row>
    <row r="12134" spans="1:1" s="138" customFormat="1" x14ac:dyDescent="0.25">
      <c r="A12134" s="139"/>
    </row>
    <row r="12135" spans="1:1" s="138" customFormat="1" x14ac:dyDescent="0.25">
      <c r="A12135" s="139"/>
    </row>
    <row r="12136" spans="1:1" s="138" customFormat="1" x14ac:dyDescent="0.25">
      <c r="A12136" s="139"/>
    </row>
    <row r="12137" spans="1:1" s="138" customFormat="1" x14ac:dyDescent="0.25">
      <c r="A12137" s="139"/>
    </row>
    <row r="12138" spans="1:1" s="138" customFormat="1" x14ac:dyDescent="0.25">
      <c r="A12138" s="139"/>
    </row>
    <row r="12139" spans="1:1" s="138" customFormat="1" x14ac:dyDescent="0.25">
      <c r="A12139" s="139"/>
    </row>
    <row r="12140" spans="1:1" s="138" customFormat="1" x14ac:dyDescent="0.25">
      <c r="A12140" s="139"/>
    </row>
    <row r="12141" spans="1:1" s="138" customFormat="1" x14ac:dyDescent="0.25">
      <c r="A12141" s="139"/>
    </row>
    <row r="12142" spans="1:1" s="138" customFormat="1" x14ac:dyDescent="0.25">
      <c r="A12142" s="139"/>
    </row>
    <row r="12143" spans="1:1" s="138" customFormat="1" x14ac:dyDescent="0.25">
      <c r="A12143" s="139"/>
    </row>
    <row r="12144" spans="1:1" s="138" customFormat="1" x14ac:dyDescent="0.25">
      <c r="A12144" s="139"/>
    </row>
    <row r="12145" spans="1:1" s="138" customFormat="1" x14ac:dyDescent="0.25">
      <c r="A12145" s="139"/>
    </row>
    <row r="12146" spans="1:1" s="138" customFormat="1" x14ac:dyDescent="0.25">
      <c r="A12146" s="139"/>
    </row>
    <row r="12147" spans="1:1" s="138" customFormat="1" x14ac:dyDescent="0.25">
      <c r="A12147" s="139"/>
    </row>
    <row r="12148" spans="1:1" s="138" customFormat="1" x14ac:dyDescent="0.25">
      <c r="A12148" s="139"/>
    </row>
    <row r="12149" spans="1:1" s="138" customFormat="1" x14ac:dyDescent="0.25">
      <c r="A12149" s="139"/>
    </row>
    <row r="12150" spans="1:1" s="138" customFormat="1" x14ac:dyDescent="0.25">
      <c r="A12150" s="139"/>
    </row>
    <row r="12151" spans="1:1" s="138" customFormat="1" x14ac:dyDescent="0.25">
      <c r="A12151" s="139"/>
    </row>
    <row r="12152" spans="1:1" s="138" customFormat="1" x14ac:dyDescent="0.25">
      <c r="A12152" s="139"/>
    </row>
    <row r="12153" spans="1:1" s="138" customFormat="1" x14ac:dyDescent="0.25">
      <c r="A12153" s="139"/>
    </row>
    <row r="12154" spans="1:1" s="138" customFormat="1" x14ac:dyDescent="0.25">
      <c r="A12154" s="139"/>
    </row>
    <row r="12155" spans="1:1" s="138" customFormat="1" x14ac:dyDescent="0.25">
      <c r="A12155" s="139"/>
    </row>
    <row r="12156" spans="1:1" s="138" customFormat="1" x14ac:dyDescent="0.25">
      <c r="A12156" s="139"/>
    </row>
    <row r="12157" spans="1:1" s="138" customFormat="1" x14ac:dyDescent="0.25">
      <c r="A12157" s="139"/>
    </row>
    <row r="12158" spans="1:1" s="138" customFormat="1" x14ac:dyDescent="0.25">
      <c r="A12158" s="139"/>
    </row>
    <row r="12159" spans="1:1" s="138" customFormat="1" x14ac:dyDescent="0.25">
      <c r="A12159" s="139"/>
    </row>
    <row r="12160" spans="1:1" s="138" customFormat="1" x14ac:dyDescent="0.25">
      <c r="A12160" s="139"/>
    </row>
    <row r="12161" spans="1:1" s="138" customFormat="1" x14ac:dyDescent="0.25">
      <c r="A12161" s="139"/>
    </row>
    <row r="12162" spans="1:1" s="138" customFormat="1" x14ac:dyDescent="0.25">
      <c r="A12162" s="139"/>
    </row>
    <row r="12163" spans="1:1" s="138" customFormat="1" x14ac:dyDescent="0.25">
      <c r="A12163" s="139"/>
    </row>
    <row r="12164" spans="1:1" s="138" customFormat="1" x14ac:dyDescent="0.25">
      <c r="A12164" s="139"/>
    </row>
    <row r="12165" spans="1:1" s="138" customFormat="1" x14ac:dyDescent="0.25">
      <c r="A12165" s="139"/>
    </row>
    <row r="12166" spans="1:1" s="138" customFormat="1" x14ac:dyDescent="0.25">
      <c r="A12166" s="139"/>
    </row>
    <row r="12167" spans="1:1" s="138" customFormat="1" x14ac:dyDescent="0.25">
      <c r="A12167" s="139"/>
    </row>
    <row r="12168" spans="1:1" s="138" customFormat="1" x14ac:dyDescent="0.25">
      <c r="A12168" s="139"/>
    </row>
    <row r="12169" spans="1:1" s="138" customFormat="1" x14ac:dyDescent="0.25">
      <c r="A12169" s="139"/>
    </row>
    <row r="12170" spans="1:1" s="138" customFormat="1" x14ac:dyDescent="0.25">
      <c r="A12170" s="139"/>
    </row>
    <row r="12171" spans="1:1" s="138" customFormat="1" x14ac:dyDescent="0.25">
      <c r="A12171" s="139"/>
    </row>
    <row r="12172" spans="1:1" s="138" customFormat="1" x14ac:dyDescent="0.25">
      <c r="A12172" s="139"/>
    </row>
    <row r="12173" spans="1:1" s="138" customFormat="1" x14ac:dyDescent="0.25">
      <c r="A12173" s="139"/>
    </row>
    <row r="12174" spans="1:1" s="138" customFormat="1" x14ac:dyDescent="0.25">
      <c r="A12174" s="139"/>
    </row>
    <row r="12175" spans="1:1" s="138" customFormat="1" x14ac:dyDescent="0.25">
      <c r="A12175" s="139"/>
    </row>
    <row r="12176" spans="1:1" s="138" customFormat="1" x14ac:dyDescent="0.25">
      <c r="A12176" s="139"/>
    </row>
    <row r="12177" spans="1:1" s="138" customFormat="1" x14ac:dyDescent="0.25">
      <c r="A12177" s="139"/>
    </row>
    <row r="12178" spans="1:1" s="138" customFormat="1" x14ac:dyDescent="0.25">
      <c r="A12178" s="139"/>
    </row>
    <row r="12179" spans="1:1" s="138" customFormat="1" x14ac:dyDescent="0.25">
      <c r="A12179" s="139"/>
    </row>
    <row r="12180" spans="1:1" s="138" customFormat="1" x14ac:dyDescent="0.25">
      <c r="A12180" s="139"/>
    </row>
    <row r="12181" spans="1:1" s="138" customFormat="1" x14ac:dyDescent="0.25">
      <c r="A12181" s="139"/>
    </row>
    <row r="12182" spans="1:1" s="138" customFormat="1" x14ac:dyDescent="0.25">
      <c r="A12182" s="139"/>
    </row>
    <row r="12183" spans="1:1" s="138" customFormat="1" x14ac:dyDescent="0.25">
      <c r="A12183" s="139"/>
    </row>
    <row r="12184" spans="1:1" s="138" customFormat="1" x14ac:dyDescent="0.25">
      <c r="A12184" s="139"/>
    </row>
    <row r="12185" spans="1:1" s="138" customFormat="1" x14ac:dyDescent="0.25">
      <c r="A12185" s="139"/>
    </row>
    <row r="12186" spans="1:1" s="138" customFormat="1" x14ac:dyDescent="0.25">
      <c r="A12186" s="139"/>
    </row>
    <row r="12187" spans="1:1" s="138" customFormat="1" x14ac:dyDescent="0.25">
      <c r="A12187" s="139"/>
    </row>
    <row r="12188" spans="1:1" s="138" customFormat="1" x14ac:dyDescent="0.25">
      <c r="A12188" s="139"/>
    </row>
    <row r="12189" spans="1:1" s="138" customFormat="1" x14ac:dyDescent="0.25">
      <c r="A12189" s="139"/>
    </row>
    <row r="12190" spans="1:1" s="138" customFormat="1" x14ac:dyDescent="0.25">
      <c r="A12190" s="139"/>
    </row>
    <row r="12191" spans="1:1" s="138" customFormat="1" x14ac:dyDescent="0.25">
      <c r="A12191" s="139"/>
    </row>
    <row r="12192" spans="1:1" s="138" customFormat="1" x14ac:dyDescent="0.25">
      <c r="A12192" s="139"/>
    </row>
    <row r="12193" spans="1:1" s="138" customFormat="1" x14ac:dyDescent="0.25">
      <c r="A12193" s="139"/>
    </row>
    <row r="12194" spans="1:1" s="138" customFormat="1" x14ac:dyDescent="0.25">
      <c r="A12194" s="139"/>
    </row>
    <row r="12195" spans="1:1" s="138" customFormat="1" x14ac:dyDescent="0.25">
      <c r="A12195" s="139"/>
    </row>
    <row r="12196" spans="1:1" s="138" customFormat="1" x14ac:dyDescent="0.25">
      <c r="A12196" s="139"/>
    </row>
    <row r="12197" spans="1:1" s="138" customFormat="1" x14ac:dyDescent="0.25">
      <c r="A12197" s="139"/>
    </row>
    <row r="12198" spans="1:1" s="138" customFormat="1" x14ac:dyDescent="0.25">
      <c r="A12198" s="139"/>
    </row>
    <row r="12199" spans="1:1" s="138" customFormat="1" x14ac:dyDescent="0.25">
      <c r="A12199" s="139"/>
    </row>
    <row r="12200" spans="1:1" s="138" customFormat="1" x14ac:dyDescent="0.25">
      <c r="A12200" s="139"/>
    </row>
    <row r="12201" spans="1:1" s="138" customFormat="1" x14ac:dyDescent="0.25">
      <c r="A12201" s="139"/>
    </row>
    <row r="12202" spans="1:1" s="138" customFormat="1" x14ac:dyDescent="0.25">
      <c r="A12202" s="139"/>
    </row>
    <row r="12203" spans="1:1" s="138" customFormat="1" x14ac:dyDescent="0.25">
      <c r="A12203" s="139"/>
    </row>
    <row r="12204" spans="1:1" s="138" customFormat="1" x14ac:dyDescent="0.25">
      <c r="A12204" s="139"/>
    </row>
    <row r="12205" spans="1:1" s="138" customFormat="1" x14ac:dyDescent="0.25">
      <c r="A12205" s="139"/>
    </row>
    <row r="12206" spans="1:1" s="138" customFormat="1" x14ac:dyDescent="0.25">
      <c r="A12206" s="139"/>
    </row>
    <row r="12207" spans="1:1" s="138" customFormat="1" x14ac:dyDescent="0.25">
      <c r="A12207" s="139"/>
    </row>
    <row r="12208" spans="1:1" s="138" customFormat="1" x14ac:dyDescent="0.25">
      <c r="A12208" s="139"/>
    </row>
    <row r="12209" spans="1:1" s="138" customFormat="1" x14ac:dyDescent="0.25">
      <c r="A12209" s="139"/>
    </row>
    <row r="12210" spans="1:1" s="138" customFormat="1" x14ac:dyDescent="0.25">
      <c r="A12210" s="139"/>
    </row>
    <row r="12211" spans="1:1" s="138" customFormat="1" x14ac:dyDescent="0.25">
      <c r="A12211" s="139"/>
    </row>
    <row r="12212" spans="1:1" s="138" customFormat="1" x14ac:dyDescent="0.25">
      <c r="A12212" s="139"/>
    </row>
    <row r="12213" spans="1:1" s="138" customFormat="1" x14ac:dyDescent="0.25">
      <c r="A12213" s="139"/>
    </row>
    <row r="12214" spans="1:1" s="138" customFormat="1" x14ac:dyDescent="0.25">
      <c r="A12214" s="139"/>
    </row>
    <row r="12215" spans="1:1" s="138" customFormat="1" x14ac:dyDescent="0.25">
      <c r="A12215" s="139"/>
    </row>
    <row r="12216" spans="1:1" s="138" customFormat="1" x14ac:dyDescent="0.25">
      <c r="A12216" s="139"/>
    </row>
    <row r="12217" spans="1:1" s="138" customFormat="1" x14ac:dyDescent="0.25">
      <c r="A12217" s="139"/>
    </row>
    <row r="12218" spans="1:1" s="138" customFormat="1" x14ac:dyDescent="0.25">
      <c r="A12218" s="139"/>
    </row>
    <row r="12219" spans="1:1" s="138" customFormat="1" x14ac:dyDescent="0.25">
      <c r="A12219" s="139"/>
    </row>
    <row r="12220" spans="1:1" s="138" customFormat="1" x14ac:dyDescent="0.25">
      <c r="A12220" s="139"/>
    </row>
    <row r="12221" spans="1:1" s="138" customFormat="1" x14ac:dyDescent="0.25">
      <c r="A12221" s="139"/>
    </row>
    <row r="12222" spans="1:1" s="138" customFormat="1" x14ac:dyDescent="0.25">
      <c r="A12222" s="139"/>
    </row>
    <row r="12223" spans="1:1" s="138" customFormat="1" x14ac:dyDescent="0.25">
      <c r="A12223" s="139"/>
    </row>
    <row r="12224" spans="1:1" s="138" customFormat="1" x14ac:dyDescent="0.25">
      <c r="A12224" s="139"/>
    </row>
    <row r="12225" spans="1:1" s="138" customFormat="1" x14ac:dyDescent="0.25">
      <c r="A12225" s="139"/>
    </row>
    <row r="12226" spans="1:1" s="138" customFormat="1" x14ac:dyDescent="0.25">
      <c r="A12226" s="139"/>
    </row>
    <row r="12227" spans="1:1" s="138" customFormat="1" x14ac:dyDescent="0.25">
      <c r="A12227" s="139"/>
    </row>
    <row r="12228" spans="1:1" s="138" customFormat="1" x14ac:dyDescent="0.25">
      <c r="A12228" s="139"/>
    </row>
    <row r="12229" spans="1:1" s="138" customFormat="1" x14ac:dyDescent="0.25">
      <c r="A12229" s="139"/>
    </row>
    <row r="12230" spans="1:1" s="138" customFormat="1" x14ac:dyDescent="0.25">
      <c r="A12230" s="139"/>
    </row>
    <row r="12231" spans="1:1" s="138" customFormat="1" x14ac:dyDescent="0.25">
      <c r="A12231" s="139"/>
    </row>
    <row r="12232" spans="1:1" s="138" customFormat="1" x14ac:dyDescent="0.25">
      <c r="A12232" s="139"/>
    </row>
    <row r="12233" spans="1:1" s="138" customFormat="1" x14ac:dyDescent="0.25">
      <c r="A12233" s="139"/>
    </row>
    <row r="12234" spans="1:1" s="138" customFormat="1" x14ac:dyDescent="0.25">
      <c r="A12234" s="139"/>
    </row>
    <row r="12235" spans="1:1" s="138" customFormat="1" x14ac:dyDescent="0.25">
      <c r="A12235" s="139"/>
    </row>
    <row r="12236" spans="1:1" s="138" customFormat="1" x14ac:dyDescent="0.25">
      <c r="A12236" s="139"/>
    </row>
    <row r="12237" spans="1:1" s="138" customFormat="1" x14ac:dyDescent="0.25">
      <c r="A12237" s="139"/>
    </row>
    <row r="12238" spans="1:1" s="138" customFormat="1" x14ac:dyDescent="0.25">
      <c r="A12238" s="139"/>
    </row>
    <row r="12239" spans="1:1" s="138" customFormat="1" x14ac:dyDescent="0.25">
      <c r="A12239" s="139"/>
    </row>
    <row r="12240" spans="1:1" s="138" customFormat="1" x14ac:dyDescent="0.25">
      <c r="A12240" s="139"/>
    </row>
    <row r="12241" spans="1:1" s="138" customFormat="1" x14ac:dyDescent="0.25">
      <c r="A12241" s="139"/>
    </row>
    <row r="12242" spans="1:1" s="138" customFormat="1" x14ac:dyDescent="0.25">
      <c r="A12242" s="139"/>
    </row>
    <row r="12243" spans="1:1" s="138" customFormat="1" x14ac:dyDescent="0.25">
      <c r="A12243" s="139"/>
    </row>
    <row r="12244" spans="1:1" s="138" customFormat="1" x14ac:dyDescent="0.25">
      <c r="A12244" s="139"/>
    </row>
    <row r="12245" spans="1:1" s="138" customFormat="1" x14ac:dyDescent="0.25">
      <c r="A12245" s="139"/>
    </row>
    <row r="12246" spans="1:1" s="138" customFormat="1" x14ac:dyDescent="0.25">
      <c r="A12246" s="139"/>
    </row>
    <row r="12247" spans="1:1" s="138" customFormat="1" x14ac:dyDescent="0.25">
      <c r="A12247" s="139"/>
    </row>
    <row r="12248" spans="1:1" s="138" customFormat="1" x14ac:dyDescent="0.25">
      <c r="A12248" s="139"/>
    </row>
    <row r="12249" spans="1:1" s="138" customFormat="1" x14ac:dyDescent="0.25">
      <c r="A12249" s="139"/>
    </row>
    <row r="12250" spans="1:1" s="138" customFormat="1" x14ac:dyDescent="0.25">
      <c r="A12250" s="139"/>
    </row>
    <row r="12251" spans="1:1" s="138" customFormat="1" x14ac:dyDescent="0.25">
      <c r="A12251" s="139"/>
    </row>
    <row r="12252" spans="1:1" s="138" customFormat="1" x14ac:dyDescent="0.25">
      <c r="A12252" s="139"/>
    </row>
    <row r="12253" spans="1:1" s="138" customFormat="1" x14ac:dyDescent="0.25">
      <c r="A12253" s="139"/>
    </row>
    <row r="12254" spans="1:1" s="138" customFormat="1" x14ac:dyDescent="0.25">
      <c r="A12254" s="139"/>
    </row>
    <row r="12255" spans="1:1" s="138" customFormat="1" x14ac:dyDescent="0.25">
      <c r="A12255" s="139"/>
    </row>
    <row r="12256" spans="1:1" s="138" customFormat="1" x14ac:dyDescent="0.25">
      <c r="A12256" s="139"/>
    </row>
    <row r="12257" spans="1:1" s="138" customFormat="1" x14ac:dyDescent="0.25">
      <c r="A12257" s="139"/>
    </row>
    <row r="12258" spans="1:1" s="138" customFormat="1" x14ac:dyDescent="0.25">
      <c r="A12258" s="139"/>
    </row>
    <row r="12259" spans="1:1" s="138" customFormat="1" x14ac:dyDescent="0.25">
      <c r="A12259" s="139"/>
    </row>
    <row r="12260" spans="1:1" s="138" customFormat="1" x14ac:dyDescent="0.25">
      <c r="A12260" s="139"/>
    </row>
    <row r="12261" spans="1:1" s="138" customFormat="1" x14ac:dyDescent="0.25">
      <c r="A12261" s="139"/>
    </row>
    <row r="12262" spans="1:1" s="138" customFormat="1" x14ac:dyDescent="0.25">
      <c r="A12262" s="139"/>
    </row>
    <row r="12263" spans="1:1" s="138" customFormat="1" x14ac:dyDescent="0.25">
      <c r="A12263" s="139"/>
    </row>
    <row r="12264" spans="1:1" s="138" customFormat="1" x14ac:dyDescent="0.25">
      <c r="A12264" s="139"/>
    </row>
    <row r="12265" spans="1:1" s="138" customFormat="1" x14ac:dyDescent="0.25">
      <c r="A12265" s="139"/>
    </row>
    <row r="12266" spans="1:1" s="138" customFormat="1" x14ac:dyDescent="0.25">
      <c r="A12266" s="139"/>
    </row>
    <row r="12267" spans="1:1" s="138" customFormat="1" x14ac:dyDescent="0.25">
      <c r="A12267" s="139"/>
    </row>
    <row r="12268" spans="1:1" s="138" customFormat="1" x14ac:dyDescent="0.25">
      <c r="A12268" s="139"/>
    </row>
    <row r="12269" spans="1:1" s="138" customFormat="1" x14ac:dyDescent="0.25">
      <c r="A12269" s="139"/>
    </row>
    <row r="12270" spans="1:1" s="138" customFormat="1" x14ac:dyDescent="0.25">
      <c r="A12270" s="139"/>
    </row>
    <row r="12271" spans="1:1" s="138" customFormat="1" x14ac:dyDescent="0.25">
      <c r="A12271" s="139"/>
    </row>
    <row r="12272" spans="1:1" s="138" customFormat="1" x14ac:dyDescent="0.25">
      <c r="A12272" s="139"/>
    </row>
    <row r="12273" spans="1:1" s="138" customFormat="1" x14ac:dyDescent="0.25">
      <c r="A12273" s="139"/>
    </row>
    <row r="12274" spans="1:1" s="138" customFormat="1" x14ac:dyDescent="0.25">
      <c r="A12274" s="139"/>
    </row>
    <row r="12275" spans="1:1" s="138" customFormat="1" x14ac:dyDescent="0.25">
      <c r="A12275" s="139"/>
    </row>
    <row r="12276" spans="1:1" s="138" customFormat="1" x14ac:dyDescent="0.25">
      <c r="A12276" s="139"/>
    </row>
    <row r="12277" spans="1:1" s="138" customFormat="1" x14ac:dyDescent="0.25">
      <c r="A12277" s="139"/>
    </row>
    <row r="12278" spans="1:1" s="138" customFormat="1" x14ac:dyDescent="0.25">
      <c r="A12278" s="139"/>
    </row>
    <row r="12279" spans="1:1" s="138" customFormat="1" x14ac:dyDescent="0.25">
      <c r="A12279" s="139"/>
    </row>
    <row r="12280" spans="1:1" s="138" customFormat="1" x14ac:dyDescent="0.25">
      <c r="A12280" s="139"/>
    </row>
    <row r="12281" spans="1:1" s="138" customFormat="1" x14ac:dyDescent="0.25">
      <c r="A12281" s="139"/>
    </row>
    <row r="12282" spans="1:1" s="138" customFormat="1" x14ac:dyDescent="0.25">
      <c r="A12282" s="139"/>
    </row>
    <row r="12283" spans="1:1" s="138" customFormat="1" x14ac:dyDescent="0.25">
      <c r="A12283" s="139"/>
    </row>
    <row r="12284" spans="1:1" s="138" customFormat="1" x14ac:dyDescent="0.25">
      <c r="A12284" s="139"/>
    </row>
    <row r="12285" spans="1:1" s="138" customFormat="1" x14ac:dyDescent="0.25">
      <c r="A12285" s="139"/>
    </row>
    <row r="12286" spans="1:1" s="138" customFormat="1" x14ac:dyDescent="0.25">
      <c r="A12286" s="139"/>
    </row>
    <row r="12287" spans="1:1" s="138" customFormat="1" x14ac:dyDescent="0.25">
      <c r="A12287" s="139"/>
    </row>
    <row r="12288" spans="1:1" s="138" customFormat="1" x14ac:dyDescent="0.25">
      <c r="A12288" s="139"/>
    </row>
    <row r="12289" spans="1:1" s="138" customFormat="1" x14ac:dyDescent="0.25">
      <c r="A12289" s="139"/>
    </row>
    <row r="12290" spans="1:1" s="138" customFormat="1" x14ac:dyDescent="0.25">
      <c r="A12290" s="139"/>
    </row>
    <row r="12291" spans="1:1" s="138" customFormat="1" x14ac:dyDescent="0.25">
      <c r="A12291" s="139"/>
    </row>
    <row r="12292" spans="1:1" s="138" customFormat="1" x14ac:dyDescent="0.25">
      <c r="A12292" s="139"/>
    </row>
    <row r="12293" spans="1:1" s="138" customFormat="1" x14ac:dyDescent="0.25">
      <c r="A12293" s="139"/>
    </row>
    <row r="12294" spans="1:1" s="138" customFormat="1" x14ac:dyDescent="0.25">
      <c r="A12294" s="139"/>
    </row>
    <row r="12295" spans="1:1" s="138" customFormat="1" x14ac:dyDescent="0.25">
      <c r="A12295" s="139"/>
    </row>
    <row r="12296" spans="1:1" s="138" customFormat="1" x14ac:dyDescent="0.25">
      <c r="A12296" s="139"/>
    </row>
    <row r="12297" spans="1:1" s="138" customFormat="1" x14ac:dyDescent="0.25">
      <c r="A12297" s="139"/>
    </row>
    <row r="12298" spans="1:1" s="138" customFormat="1" x14ac:dyDescent="0.25">
      <c r="A12298" s="139"/>
    </row>
    <row r="12299" spans="1:1" s="138" customFormat="1" x14ac:dyDescent="0.25">
      <c r="A12299" s="139"/>
    </row>
    <row r="12300" spans="1:1" s="138" customFormat="1" x14ac:dyDescent="0.25">
      <c r="A12300" s="139"/>
    </row>
    <row r="12301" spans="1:1" s="138" customFormat="1" x14ac:dyDescent="0.25">
      <c r="A12301" s="139"/>
    </row>
    <row r="12302" spans="1:1" s="138" customFormat="1" x14ac:dyDescent="0.25">
      <c r="A12302" s="139"/>
    </row>
    <row r="12303" spans="1:1" s="138" customFormat="1" x14ac:dyDescent="0.25">
      <c r="A12303" s="139"/>
    </row>
    <row r="12304" spans="1:1" s="138" customFormat="1" x14ac:dyDescent="0.25">
      <c r="A12304" s="139"/>
    </row>
    <row r="12305" spans="1:1" s="138" customFormat="1" x14ac:dyDescent="0.25">
      <c r="A12305" s="139"/>
    </row>
    <row r="12306" spans="1:1" s="138" customFormat="1" x14ac:dyDescent="0.25">
      <c r="A12306" s="139"/>
    </row>
    <row r="12307" spans="1:1" s="138" customFormat="1" x14ac:dyDescent="0.25">
      <c r="A12307" s="139"/>
    </row>
    <row r="12308" spans="1:1" s="138" customFormat="1" x14ac:dyDescent="0.25">
      <c r="A12308" s="139"/>
    </row>
    <row r="12309" spans="1:1" s="138" customFormat="1" x14ac:dyDescent="0.25">
      <c r="A12309" s="139"/>
    </row>
    <row r="12310" spans="1:1" s="138" customFormat="1" x14ac:dyDescent="0.25">
      <c r="A12310" s="139"/>
    </row>
    <row r="12311" spans="1:1" s="138" customFormat="1" x14ac:dyDescent="0.25">
      <c r="A12311" s="139"/>
    </row>
    <row r="12312" spans="1:1" s="138" customFormat="1" x14ac:dyDescent="0.25">
      <c r="A12312" s="139"/>
    </row>
    <row r="12313" spans="1:1" s="138" customFormat="1" x14ac:dyDescent="0.25">
      <c r="A12313" s="139"/>
    </row>
    <row r="12314" spans="1:1" s="138" customFormat="1" x14ac:dyDescent="0.25">
      <c r="A12314" s="139"/>
    </row>
    <row r="12315" spans="1:1" s="138" customFormat="1" x14ac:dyDescent="0.25">
      <c r="A12315" s="139"/>
    </row>
    <row r="12316" spans="1:1" s="138" customFormat="1" x14ac:dyDescent="0.25">
      <c r="A12316" s="139"/>
    </row>
    <row r="12317" spans="1:1" s="138" customFormat="1" x14ac:dyDescent="0.25">
      <c r="A12317" s="139"/>
    </row>
    <row r="12318" spans="1:1" s="138" customFormat="1" x14ac:dyDescent="0.25">
      <c r="A12318" s="139"/>
    </row>
    <row r="12319" spans="1:1" s="138" customFormat="1" x14ac:dyDescent="0.25">
      <c r="A12319" s="139"/>
    </row>
    <row r="12320" spans="1:1" s="138" customFormat="1" x14ac:dyDescent="0.25">
      <c r="A12320" s="139"/>
    </row>
    <row r="12321" spans="1:1" s="138" customFormat="1" x14ac:dyDescent="0.25">
      <c r="A12321" s="139"/>
    </row>
    <row r="12322" spans="1:1" s="138" customFormat="1" x14ac:dyDescent="0.25">
      <c r="A12322" s="139"/>
    </row>
    <row r="12323" spans="1:1" s="138" customFormat="1" x14ac:dyDescent="0.25">
      <c r="A12323" s="139"/>
    </row>
    <row r="12324" spans="1:1" s="138" customFormat="1" x14ac:dyDescent="0.25">
      <c r="A12324" s="139"/>
    </row>
    <row r="12325" spans="1:1" s="138" customFormat="1" x14ac:dyDescent="0.25">
      <c r="A12325" s="139"/>
    </row>
    <row r="12326" spans="1:1" s="138" customFormat="1" x14ac:dyDescent="0.25">
      <c r="A12326" s="139"/>
    </row>
    <row r="12327" spans="1:1" s="138" customFormat="1" x14ac:dyDescent="0.25">
      <c r="A12327" s="139"/>
    </row>
    <row r="12328" spans="1:1" s="138" customFormat="1" x14ac:dyDescent="0.25">
      <c r="A12328" s="139"/>
    </row>
    <row r="12329" spans="1:1" s="138" customFormat="1" x14ac:dyDescent="0.25">
      <c r="A12329" s="139"/>
    </row>
    <row r="12330" spans="1:1" s="138" customFormat="1" x14ac:dyDescent="0.25">
      <c r="A12330" s="139"/>
    </row>
    <row r="12331" spans="1:1" s="138" customFormat="1" x14ac:dyDescent="0.25">
      <c r="A12331" s="139"/>
    </row>
    <row r="12332" spans="1:1" s="138" customFormat="1" x14ac:dyDescent="0.25">
      <c r="A12332" s="139"/>
    </row>
    <row r="12333" spans="1:1" s="138" customFormat="1" x14ac:dyDescent="0.25">
      <c r="A12333" s="139"/>
    </row>
    <row r="12334" spans="1:1" s="138" customFormat="1" x14ac:dyDescent="0.25">
      <c r="A12334" s="139"/>
    </row>
    <row r="12335" spans="1:1" s="138" customFormat="1" x14ac:dyDescent="0.25">
      <c r="A12335" s="139"/>
    </row>
    <row r="12336" spans="1:1" s="138" customFormat="1" x14ac:dyDescent="0.25">
      <c r="A12336" s="139"/>
    </row>
    <row r="12337" spans="1:1" s="138" customFormat="1" x14ac:dyDescent="0.25">
      <c r="A12337" s="139"/>
    </row>
    <row r="12338" spans="1:1" s="138" customFormat="1" x14ac:dyDescent="0.25">
      <c r="A12338" s="139"/>
    </row>
    <row r="12339" spans="1:1" s="138" customFormat="1" x14ac:dyDescent="0.25">
      <c r="A12339" s="139"/>
    </row>
    <row r="12340" spans="1:1" s="138" customFormat="1" x14ac:dyDescent="0.25">
      <c r="A12340" s="139"/>
    </row>
    <row r="12341" spans="1:1" s="138" customFormat="1" x14ac:dyDescent="0.25">
      <c r="A12341" s="139"/>
    </row>
    <row r="12342" spans="1:1" s="138" customFormat="1" x14ac:dyDescent="0.25">
      <c r="A12342" s="139"/>
    </row>
    <row r="12343" spans="1:1" s="138" customFormat="1" x14ac:dyDescent="0.25">
      <c r="A12343" s="139"/>
    </row>
    <row r="12344" spans="1:1" s="138" customFormat="1" x14ac:dyDescent="0.25">
      <c r="A12344" s="139"/>
    </row>
    <row r="12345" spans="1:1" s="138" customFormat="1" x14ac:dyDescent="0.25">
      <c r="A12345" s="139"/>
    </row>
    <row r="12346" spans="1:1" s="138" customFormat="1" x14ac:dyDescent="0.25">
      <c r="A12346" s="139"/>
    </row>
    <row r="12347" spans="1:1" s="138" customFormat="1" x14ac:dyDescent="0.25">
      <c r="A12347" s="139"/>
    </row>
    <row r="12348" spans="1:1" s="138" customFormat="1" x14ac:dyDescent="0.25">
      <c r="A12348" s="139"/>
    </row>
    <row r="12349" spans="1:1" s="138" customFormat="1" x14ac:dyDescent="0.25">
      <c r="A12349" s="139"/>
    </row>
    <row r="12350" spans="1:1" s="138" customFormat="1" x14ac:dyDescent="0.25">
      <c r="A12350" s="139"/>
    </row>
    <row r="12351" spans="1:1" s="138" customFormat="1" x14ac:dyDescent="0.25">
      <c r="A12351" s="139"/>
    </row>
    <row r="12352" spans="1:1" s="138" customFormat="1" x14ac:dyDescent="0.25">
      <c r="A12352" s="139"/>
    </row>
    <row r="12353" spans="1:1" s="138" customFormat="1" x14ac:dyDescent="0.25">
      <c r="A12353" s="139"/>
    </row>
    <row r="12354" spans="1:1" s="138" customFormat="1" x14ac:dyDescent="0.25">
      <c r="A12354" s="139"/>
    </row>
    <row r="12355" spans="1:1" s="138" customFormat="1" x14ac:dyDescent="0.25">
      <c r="A12355" s="139"/>
    </row>
    <row r="12356" spans="1:1" s="138" customFormat="1" x14ac:dyDescent="0.25">
      <c r="A12356" s="139"/>
    </row>
    <row r="12357" spans="1:1" s="138" customFormat="1" x14ac:dyDescent="0.25">
      <c r="A12357" s="139"/>
    </row>
    <row r="12358" spans="1:1" s="138" customFormat="1" x14ac:dyDescent="0.25">
      <c r="A12358" s="139"/>
    </row>
    <row r="12359" spans="1:1" s="138" customFormat="1" x14ac:dyDescent="0.25">
      <c r="A12359" s="139"/>
    </row>
    <row r="12360" spans="1:1" s="138" customFormat="1" x14ac:dyDescent="0.25">
      <c r="A12360" s="139"/>
    </row>
    <row r="12361" spans="1:1" s="138" customFormat="1" x14ac:dyDescent="0.25">
      <c r="A12361" s="139"/>
    </row>
    <row r="12362" spans="1:1" s="138" customFormat="1" x14ac:dyDescent="0.25">
      <c r="A12362" s="139"/>
    </row>
    <row r="12363" spans="1:1" s="138" customFormat="1" x14ac:dyDescent="0.25">
      <c r="A12363" s="139"/>
    </row>
    <row r="12364" spans="1:1" s="138" customFormat="1" x14ac:dyDescent="0.25">
      <c r="A12364" s="139"/>
    </row>
    <row r="12365" spans="1:1" s="138" customFormat="1" x14ac:dyDescent="0.25">
      <c r="A12365" s="139"/>
    </row>
    <row r="12366" spans="1:1" s="138" customFormat="1" x14ac:dyDescent="0.25">
      <c r="A12366" s="139"/>
    </row>
    <row r="12367" spans="1:1" s="138" customFormat="1" x14ac:dyDescent="0.25">
      <c r="A12367" s="139"/>
    </row>
    <row r="12368" spans="1:1" s="138" customFormat="1" x14ac:dyDescent="0.25">
      <c r="A12368" s="139"/>
    </row>
    <row r="12369" spans="1:1" s="138" customFormat="1" x14ac:dyDescent="0.25">
      <c r="A12369" s="139"/>
    </row>
    <row r="12370" spans="1:1" s="138" customFormat="1" x14ac:dyDescent="0.25">
      <c r="A12370" s="139"/>
    </row>
    <row r="12371" spans="1:1" s="138" customFormat="1" x14ac:dyDescent="0.25">
      <c r="A12371" s="139"/>
    </row>
    <row r="12372" spans="1:1" s="138" customFormat="1" x14ac:dyDescent="0.25">
      <c r="A12372" s="139"/>
    </row>
    <row r="12373" spans="1:1" s="138" customFormat="1" x14ac:dyDescent="0.25">
      <c r="A12373" s="139"/>
    </row>
    <row r="12374" spans="1:1" s="138" customFormat="1" x14ac:dyDescent="0.25">
      <c r="A12374" s="139"/>
    </row>
    <row r="12375" spans="1:1" s="138" customFormat="1" x14ac:dyDescent="0.25">
      <c r="A12375" s="139"/>
    </row>
    <row r="12376" spans="1:1" s="138" customFormat="1" x14ac:dyDescent="0.25">
      <c r="A12376" s="139"/>
    </row>
    <row r="12377" spans="1:1" s="138" customFormat="1" x14ac:dyDescent="0.25">
      <c r="A12377" s="139"/>
    </row>
    <row r="12378" spans="1:1" s="138" customFormat="1" x14ac:dyDescent="0.25">
      <c r="A12378" s="139"/>
    </row>
    <row r="12379" spans="1:1" s="138" customFormat="1" x14ac:dyDescent="0.25">
      <c r="A12379" s="139"/>
    </row>
    <row r="12380" spans="1:1" s="138" customFormat="1" x14ac:dyDescent="0.25">
      <c r="A12380" s="139"/>
    </row>
    <row r="12381" spans="1:1" s="138" customFormat="1" x14ac:dyDescent="0.25">
      <c r="A12381" s="139"/>
    </row>
    <row r="12382" spans="1:1" s="138" customFormat="1" x14ac:dyDescent="0.25">
      <c r="A12382" s="139"/>
    </row>
    <row r="12383" spans="1:1" s="138" customFormat="1" x14ac:dyDescent="0.25">
      <c r="A12383" s="139"/>
    </row>
    <row r="12384" spans="1:1" s="138" customFormat="1" x14ac:dyDescent="0.25">
      <c r="A12384" s="139"/>
    </row>
    <row r="12385" spans="1:1" s="138" customFormat="1" x14ac:dyDescent="0.25">
      <c r="A12385" s="139"/>
    </row>
    <row r="12386" spans="1:1" s="138" customFormat="1" x14ac:dyDescent="0.25">
      <c r="A12386" s="139"/>
    </row>
    <row r="12387" spans="1:1" s="138" customFormat="1" x14ac:dyDescent="0.25">
      <c r="A12387" s="139"/>
    </row>
    <row r="12388" spans="1:1" s="138" customFormat="1" x14ac:dyDescent="0.25">
      <c r="A12388" s="139"/>
    </row>
    <row r="12389" spans="1:1" s="138" customFormat="1" x14ac:dyDescent="0.25">
      <c r="A12389" s="139"/>
    </row>
    <row r="12390" spans="1:1" s="138" customFormat="1" x14ac:dyDescent="0.25">
      <c r="A12390" s="139"/>
    </row>
    <row r="12391" spans="1:1" s="138" customFormat="1" x14ac:dyDescent="0.25">
      <c r="A12391" s="139"/>
    </row>
    <row r="12392" spans="1:1" s="138" customFormat="1" x14ac:dyDescent="0.25">
      <c r="A12392" s="139"/>
    </row>
    <row r="12393" spans="1:1" s="138" customFormat="1" x14ac:dyDescent="0.25">
      <c r="A12393" s="139"/>
    </row>
    <row r="12394" spans="1:1" s="138" customFormat="1" x14ac:dyDescent="0.25">
      <c r="A12394" s="139"/>
    </row>
    <row r="12395" spans="1:1" s="138" customFormat="1" x14ac:dyDescent="0.25">
      <c r="A12395" s="139"/>
    </row>
    <row r="12396" spans="1:1" s="138" customFormat="1" x14ac:dyDescent="0.25">
      <c r="A12396" s="139"/>
    </row>
    <row r="12397" spans="1:1" s="138" customFormat="1" x14ac:dyDescent="0.25">
      <c r="A12397" s="139"/>
    </row>
    <row r="12398" spans="1:1" s="138" customFormat="1" x14ac:dyDescent="0.25">
      <c r="A12398" s="139"/>
    </row>
    <row r="12399" spans="1:1" s="138" customFormat="1" x14ac:dyDescent="0.25">
      <c r="A12399" s="139"/>
    </row>
    <row r="12400" spans="1:1" s="138" customFormat="1" x14ac:dyDescent="0.25">
      <c r="A12400" s="139"/>
    </row>
    <row r="12401" spans="1:1" s="138" customFormat="1" x14ac:dyDescent="0.25">
      <c r="A12401" s="139"/>
    </row>
    <row r="12402" spans="1:1" s="138" customFormat="1" x14ac:dyDescent="0.25">
      <c r="A12402" s="139"/>
    </row>
    <row r="12403" spans="1:1" s="138" customFormat="1" x14ac:dyDescent="0.25">
      <c r="A12403" s="139"/>
    </row>
    <row r="12404" spans="1:1" s="138" customFormat="1" x14ac:dyDescent="0.25">
      <c r="A12404" s="139"/>
    </row>
    <row r="12405" spans="1:1" s="138" customFormat="1" x14ac:dyDescent="0.25">
      <c r="A12405" s="139"/>
    </row>
    <row r="12406" spans="1:1" s="138" customFormat="1" x14ac:dyDescent="0.25">
      <c r="A12406" s="139"/>
    </row>
    <row r="12407" spans="1:1" s="138" customFormat="1" x14ac:dyDescent="0.25">
      <c r="A12407" s="139"/>
    </row>
    <row r="12408" spans="1:1" s="138" customFormat="1" x14ac:dyDescent="0.25">
      <c r="A12408" s="139"/>
    </row>
    <row r="12409" spans="1:1" s="138" customFormat="1" x14ac:dyDescent="0.25">
      <c r="A12409" s="139"/>
    </row>
    <row r="12410" spans="1:1" s="138" customFormat="1" x14ac:dyDescent="0.25">
      <c r="A12410" s="139"/>
    </row>
    <row r="12411" spans="1:1" s="138" customFormat="1" x14ac:dyDescent="0.25">
      <c r="A12411" s="139"/>
    </row>
    <row r="12412" spans="1:1" s="138" customFormat="1" x14ac:dyDescent="0.25">
      <c r="A12412" s="139"/>
    </row>
    <row r="12413" spans="1:1" s="138" customFormat="1" x14ac:dyDescent="0.25">
      <c r="A12413" s="139"/>
    </row>
    <row r="12414" spans="1:1" s="138" customFormat="1" x14ac:dyDescent="0.25">
      <c r="A12414" s="139"/>
    </row>
    <row r="12415" spans="1:1" s="138" customFormat="1" x14ac:dyDescent="0.25">
      <c r="A12415" s="139"/>
    </row>
    <row r="12416" spans="1:1" s="138" customFormat="1" x14ac:dyDescent="0.25">
      <c r="A12416" s="139"/>
    </row>
    <row r="12417" spans="1:1" s="138" customFormat="1" x14ac:dyDescent="0.25">
      <c r="A12417" s="139"/>
    </row>
    <row r="12418" spans="1:1" s="138" customFormat="1" x14ac:dyDescent="0.25">
      <c r="A12418" s="139"/>
    </row>
    <row r="12419" spans="1:1" s="138" customFormat="1" x14ac:dyDescent="0.25">
      <c r="A12419" s="139"/>
    </row>
    <row r="12420" spans="1:1" s="138" customFormat="1" x14ac:dyDescent="0.25">
      <c r="A12420" s="139"/>
    </row>
    <row r="12421" spans="1:1" s="138" customFormat="1" x14ac:dyDescent="0.25">
      <c r="A12421" s="139"/>
    </row>
    <row r="12422" spans="1:1" s="138" customFormat="1" x14ac:dyDescent="0.25">
      <c r="A12422" s="139"/>
    </row>
    <row r="12423" spans="1:1" s="138" customFormat="1" x14ac:dyDescent="0.25">
      <c r="A12423" s="139"/>
    </row>
    <row r="12424" spans="1:1" s="138" customFormat="1" x14ac:dyDescent="0.25">
      <c r="A12424" s="139"/>
    </row>
    <row r="12425" spans="1:1" s="138" customFormat="1" x14ac:dyDescent="0.25">
      <c r="A12425" s="139"/>
    </row>
    <row r="12426" spans="1:1" s="138" customFormat="1" x14ac:dyDescent="0.25">
      <c r="A12426" s="139"/>
    </row>
    <row r="12427" spans="1:1" s="138" customFormat="1" x14ac:dyDescent="0.25">
      <c r="A12427" s="139"/>
    </row>
    <row r="12428" spans="1:1" s="138" customFormat="1" x14ac:dyDescent="0.25">
      <c r="A12428" s="139"/>
    </row>
    <row r="12429" spans="1:1" s="138" customFormat="1" x14ac:dyDescent="0.25">
      <c r="A12429" s="139"/>
    </row>
    <row r="12430" spans="1:1" s="138" customFormat="1" x14ac:dyDescent="0.25">
      <c r="A12430" s="139"/>
    </row>
    <row r="12431" spans="1:1" s="138" customFormat="1" x14ac:dyDescent="0.25">
      <c r="A12431" s="139"/>
    </row>
    <row r="12432" spans="1:1" s="138" customFormat="1" x14ac:dyDescent="0.25">
      <c r="A12432" s="139"/>
    </row>
    <row r="12433" spans="1:1" s="138" customFormat="1" x14ac:dyDescent="0.25">
      <c r="A12433" s="139"/>
    </row>
    <row r="12434" spans="1:1" s="138" customFormat="1" x14ac:dyDescent="0.25">
      <c r="A12434" s="139"/>
    </row>
    <row r="12435" spans="1:1" s="138" customFormat="1" x14ac:dyDescent="0.25">
      <c r="A12435" s="139"/>
    </row>
    <row r="12436" spans="1:1" s="138" customFormat="1" x14ac:dyDescent="0.25">
      <c r="A12436" s="139"/>
    </row>
    <row r="12437" spans="1:1" s="138" customFormat="1" x14ac:dyDescent="0.25">
      <c r="A12437" s="139"/>
    </row>
    <row r="12438" spans="1:1" s="138" customFormat="1" x14ac:dyDescent="0.25">
      <c r="A12438" s="139"/>
    </row>
    <row r="12439" spans="1:1" s="138" customFormat="1" x14ac:dyDescent="0.25">
      <c r="A12439" s="139"/>
    </row>
    <row r="12440" spans="1:1" s="138" customFormat="1" x14ac:dyDescent="0.25">
      <c r="A12440" s="139"/>
    </row>
    <row r="12441" spans="1:1" s="138" customFormat="1" x14ac:dyDescent="0.25">
      <c r="A12441" s="139"/>
    </row>
    <row r="12442" spans="1:1" s="138" customFormat="1" x14ac:dyDescent="0.25">
      <c r="A12442" s="139"/>
    </row>
    <row r="12443" spans="1:1" s="138" customFormat="1" x14ac:dyDescent="0.25">
      <c r="A12443" s="139"/>
    </row>
    <row r="12444" spans="1:1" s="138" customFormat="1" x14ac:dyDescent="0.25">
      <c r="A12444" s="139"/>
    </row>
    <row r="12445" spans="1:1" s="138" customFormat="1" x14ac:dyDescent="0.25">
      <c r="A12445" s="139"/>
    </row>
    <row r="12446" spans="1:1" s="138" customFormat="1" x14ac:dyDescent="0.25">
      <c r="A12446" s="139"/>
    </row>
    <row r="12447" spans="1:1" s="138" customFormat="1" x14ac:dyDescent="0.25">
      <c r="A12447" s="139"/>
    </row>
    <row r="12448" spans="1:1" s="138" customFormat="1" x14ac:dyDescent="0.25">
      <c r="A12448" s="139"/>
    </row>
    <row r="12449" spans="1:1" s="138" customFormat="1" x14ac:dyDescent="0.25">
      <c r="A12449" s="139"/>
    </row>
    <row r="12450" spans="1:1" s="138" customFormat="1" x14ac:dyDescent="0.25">
      <c r="A12450" s="139"/>
    </row>
    <row r="12451" spans="1:1" s="138" customFormat="1" x14ac:dyDescent="0.25">
      <c r="A12451" s="139"/>
    </row>
    <row r="12452" spans="1:1" s="138" customFormat="1" x14ac:dyDescent="0.25">
      <c r="A12452" s="139"/>
    </row>
    <row r="12453" spans="1:1" s="138" customFormat="1" x14ac:dyDescent="0.25">
      <c r="A12453" s="139"/>
    </row>
    <row r="12454" spans="1:1" s="138" customFormat="1" x14ac:dyDescent="0.25">
      <c r="A12454" s="139"/>
    </row>
    <row r="12455" spans="1:1" s="138" customFormat="1" x14ac:dyDescent="0.25">
      <c r="A12455" s="139"/>
    </row>
    <row r="12456" spans="1:1" s="138" customFormat="1" x14ac:dyDescent="0.25">
      <c r="A12456" s="139"/>
    </row>
    <row r="12457" spans="1:1" s="138" customFormat="1" x14ac:dyDescent="0.25">
      <c r="A12457" s="139"/>
    </row>
    <row r="12458" spans="1:1" s="138" customFormat="1" x14ac:dyDescent="0.25">
      <c r="A12458" s="139"/>
    </row>
    <row r="12459" spans="1:1" s="138" customFormat="1" x14ac:dyDescent="0.25">
      <c r="A12459" s="139"/>
    </row>
    <row r="12460" spans="1:1" s="138" customFormat="1" x14ac:dyDescent="0.25">
      <c r="A12460" s="139"/>
    </row>
    <row r="12461" spans="1:1" s="138" customFormat="1" x14ac:dyDescent="0.25">
      <c r="A12461" s="139"/>
    </row>
    <row r="12462" spans="1:1" s="138" customFormat="1" x14ac:dyDescent="0.25">
      <c r="A12462" s="139"/>
    </row>
    <row r="12463" spans="1:1" s="138" customFormat="1" x14ac:dyDescent="0.25">
      <c r="A12463" s="139"/>
    </row>
    <row r="12464" spans="1:1" s="138" customFormat="1" x14ac:dyDescent="0.25">
      <c r="A12464" s="139"/>
    </row>
    <row r="12465" spans="1:1" s="138" customFormat="1" x14ac:dyDescent="0.25">
      <c r="A12465" s="139"/>
    </row>
    <row r="12466" spans="1:1" s="138" customFormat="1" x14ac:dyDescent="0.25">
      <c r="A12466" s="139"/>
    </row>
    <row r="12467" spans="1:1" s="138" customFormat="1" x14ac:dyDescent="0.25">
      <c r="A12467" s="139"/>
    </row>
    <row r="12468" spans="1:1" s="138" customFormat="1" x14ac:dyDescent="0.25">
      <c r="A12468" s="139"/>
    </row>
    <row r="12469" spans="1:1" s="138" customFormat="1" x14ac:dyDescent="0.25">
      <c r="A12469" s="139"/>
    </row>
    <row r="12470" spans="1:1" s="138" customFormat="1" x14ac:dyDescent="0.25">
      <c r="A12470" s="139"/>
    </row>
    <row r="12471" spans="1:1" s="138" customFormat="1" x14ac:dyDescent="0.25">
      <c r="A12471" s="139"/>
    </row>
    <row r="12472" spans="1:1" s="138" customFormat="1" x14ac:dyDescent="0.25">
      <c r="A12472" s="139"/>
    </row>
    <row r="12473" spans="1:1" s="138" customFormat="1" x14ac:dyDescent="0.25">
      <c r="A12473" s="139"/>
    </row>
    <row r="12474" spans="1:1" s="138" customFormat="1" x14ac:dyDescent="0.25">
      <c r="A12474" s="139"/>
    </row>
    <row r="12475" spans="1:1" s="138" customFormat="1" x14ac:dyDescent="0.25">
      <c r="A12475" s="139"/>
    </row>
    <row r="12476" spans="1:1" s="138" customFormat="1" x14ac:dyDescent="0.25">
      <c r="A12476" s="139"/>
    </row>
    <row r="12477" spans="1:1" s="138" customFormat="1" x14ac:dyDescent="0.25">
      <c r="A12477" s="139"/>
    </row>
    <row r="12478" spans="1:1" s="138" customFormat="1" x14ac:dyDescent="0.25">
      <c r="A12478" s="139"/>
    </row>
    <row r="12479" spans="1:1" s="138" customFormat="1" x14ac:dyDescent="0.25">
      <c r="A12479" s="139"/>
    </row>
    <row r="12480" spans="1:1" s="138" customFormat="1" x14ac:dyDescent="0.25">
      <c r="A12480" s="139"/>
    </row>
    <row r="12481" spans="1:1" s="138" customFormat="1" x14ac:dyDescent="0.25">
      <c r="A12481" s="139"/>
    </row>
    <row r="12482" spans="1:1" s="138" customFormat="1" x14ac:dyDescent="0.25">
      <c r="A12482" s="139"/>
    </row>
    <row r="12483" spans="1:1" s="138" customFormat="1" x14ac:dyDescent="0.25">
      <c r="A12483" s="139"/>
    </row>
    <row r="12484" spans="1:1" s="138" customFormat="1" x14ac:dyDescent="0.25">
      <c r="A12484" s="139"/>
    </row>
    <row r="12485" spans="1:1" s="138" customFormat="1" x14ac:dyDescent="0.25">
      <c r="A12485" s="139"/>
    </row>
    <row r="12486" spans="1:1" s="138" customFormat="1" x14ac:dyDescent="0.25">
      <c r="A12486" s="139"/>
    </row>
    <row r="12487" spans="1:1" s="138" customFormat="1" x14ac:dyDescent="0.25">
      <c r="A12487" s="139"/>
    </row>
    <row r="12488" spans="1:1" s="138" customFormat="1" x14ac:dyDescent="0.25">
      <c r="A12488" s="139"/>
    </row>
    <row r="12489" spans="1:1" s="138" customFormat="1" x14ac:dyDescent="0.25">
      <c r="A12489" s="139"/>
    </row>
    <row r="12490" spans="1:1" s="138" customFormat="1" x14ac:dyDescent="0.25">
      <c r="A12490" s="139"/>
    </row>
    <row r="12491" spans="1:1" s="138" customFormat="1" x14ac:dyDescent="0.25">
      <c r="A12491" s="139"/>
    </row>
    <row r="12492" spans="1:1" s="138" customFormat="1" x14ac:dyDescent="0.25">
      <c r="A12492" s="139"/>
    </row>
    <row r="12493" spans="1:1" s="138" customFormat="1" x14ac:dyDescent="0.25">
      <c r="A12493" s="139"/>
    </row>
    <row r="12494" spans="1:1" s="138" customFormat="1" x14ac:dyDescent="0.25">
      <c r="A12494" s="139"/>
    </row>
    <row r="12495" spans="1:1" s="138" customFormat="1" x14ac:dyDescent="0.25">
      <c r="A12495" s="139"/>
    </row>
    <row r="12496" spans="1:1" s="138" customFormat="1" x14ac:dyDescent="0.25">
      <c r="A12496" s="139"/>
    </row>
    <row r="12497" spans="1:1" s="138" customFormat="1" x14ac:dyDescent="0.25">
      <c r="A12497" s="139"/>
    </row>
    <row r="12498" spans="1:1" s="138" customFormat="1" x14ac:dyDescent="0.25">
      <c r="A12498" s="139"/>
    </row>
    <row r="12499" spans="1:1" s="138" customFormat="1" x14ac:dyDescent="0.25">
      <c r="A12499" s="139"/>
    </row>
    <row r="12500" spans="1:1" s="138" customFormat="1" x14ac:dyDescent="0.25">
      <c r="A12500" s="139"/>
    </row>
    <row r="12501" spans="1:1" s="138" customFormat="1" x14ac:dyDescent="0.25">
      <c r="A12501" s="139"/>
    </row>
    <row r="12502" spans="1:1" s="138" customFormat="1" x14ac:dyDescent="0.25">
      <c r="A12502" s="139"/>
    </row>
    <row r="12503" spans="1:1" s="138" customFormat="1" x14ac:dyDescent="0.25">
      <c r="A12503" s="139"/>
    </row>
    <row r="12504" spans="1:1" s="138" customFormat="1" x14ac:dyDescent="0.25">
      <c r="A12504" s="139"/>
    </row>
    <row r="12505" spans="1:1" s="138" customFormat="1" x14ac:dyDescent="0.25">
      <c r="A12505" s="139"/>
    </row>
    <row r="12506" spans="1:1" s="138" customFormat="1" x14ac:dyDescent="0.25">
      <c r="A12506" s="139"/>
    </row>
    <row r="12507" spans="1:1" s="138" customFormat="1" x14ac:dyDescent="0.25">
      <c r="A12507" s="139"/>
    </row>
    <row r="12508" spans="1:1" s="138" customFormat="1" x14ac:dyDescent="0.25">
      <c r="A12508" s="139"/>
    </row>
    <row r="12509" spans="1:1" s="138" customFormat="1" x14ac:dyDescent="0.25">
      <c r="A12509" s="139"/>
    </row>
    <row r="12510" spans="1:1" s="138" customFormat="1" x14ac:dyDescent="0.25">
      <c r="A12510" s="139"/>
    </row>
    <row r="12511" spans="1:1" s="138" customFormat="1" x14ac:dyDescent="0.25">
      <c r="A12511" s="139"/>
    </row>
    <row r="12512" spans="1:1" s="138" customFormat="1" x14ac:dyDescent="0.25">
      <c r="A12512" s="139"/>
    </row>
    <row r="12513" spans="1:1" s="138" customFormat="1" x14ac:dyDescent="0.25">
      <c r="A12513" s="139"/>
    </row>
    <row r="12514" spans="1:1" s="138" customFormat="1" x14ac:dyDescent="0.25">
      <c r="A12514" s="139"/>
    </row>
    <row r="12515" spans="1:1" s="138" customFormat="1" x14ac:dyDescent="0.25">
      <c r="A12515" s="139"/>
    </row>
    <row r="12516" spans="1:1" s="138" customFormat="1" x14ac:dyDescent="0.25">
      <c r="A12516" s="139"/>
    </row>
    <row r="12517" spans="1:1" s="138" customFormat="1" x14ac:dyDescent="0.25">
      <c r="A12517" s="139"/>
    </row>
    <row r="12518" spans="1:1" s="138" customFormat="1" x14ac:dyDescent="0.25">
      <c r="A12518" s="139"/>
    </row>
    <row r="12519" spans="1:1" s="138" customFormat="1" x14ac:dyDescent="0.25">
      <c r="A12519" s="139"/>
    </row>
    <row r="12520" spans="1:1" s="138" customFormat="1" x14ac:dyDescent="0.25">
      <c r="A12520" s="139"/>
    </row>
    <row r="12521" spans="1:1" s="138" customFormat="1" x14ac:dyDescent="0.25">
      <c r="A12521" s="139"/>
    </row>
    <row r="12522" spans="1:1" s="138" customFormat="1" x14ac:dyDescent="0.25">
      <c r="A12522" s="139"/>
    </row>
    <row r="12523" spans="1:1" s="138" customFormat="1" x14ac:dyDescent="0.25">
      <c r="A12523" s="139"/>
    </row>
    <row r="12524" spans="1:1" s="138" customFormat="1" x14ac:dyDescent="0.25">
      <c r="A12524" s="139"/>
    </row>
    <row r="12525" spans="1:1" s="138" customFormat="1" x14ac:dyDescent="0.25">
      <c r="A12525" s="139"/>
    </row>
    <row r="12526" spans="1:1" s="138" customFormat="1" x14ac:dyDescent="0.25">
      <c r="A12526" s="139"/>
    </row>
    <row r="12527" spans="1:1" s="138" customFormat="1" x14ac:dyDescent="0.25">
      <c r="A12527" s="139"/>
    </row>
    <row r="12528" spans="1:1" s="138" customFormat="1" x14ac:dyDescent="0.25">
      <c r="A12528" s="139"/>
    </row>
    <row r="12529" spans="1:1" s="138" customFormat="1" x14ac:dyDescent="0.25">
      <c r="A12529" s="139"/>
    </row>
    <row r="12530" spans="1:1" s="138" customFormat="1" x14ac:dyDescent="0.25">
      <c r="A12530" s="139"/>
    </row>
    <row r="12531" spans="1:1" s="138" customFormat="1" x14ac:dyDescent="0.25">
      <c r="A12531" s="139"/>
    </row>
    <row r="12532" spans="1:1" s="138" customFormat="1" x14ac:dyDescent="0.25">
      <c r="A12532" s="139"/>
    </row>
    <row r="12533" spans="1:1" s="138" customFormat="1" x14ac:dyDescent="0.25">
      <c r="A12533" s="139"/>
    </row>
    <row r="12534" spans="1:1" s="138" customFormat="1" x14ac:dyDescent="0.25">
      <c r="A12534" s="139"/>
    </row>
    <row r="12535" spans="1:1" s="138" customFormat="1" x14ac:dyDescent="0.25">
      <c r="A12535" s="139"/>
    </row>
    <row r="12536" spans="1:1" s="138" customFormat="1" x14ac:dyDescent="0.25">
      <c r="A12536" s="139"/>
    </row>
    <row r="12537" spans="1:1" s="138" customFormat="1" x14ac:dyDescent="0.25">
      <c r="A12537" s="139"/>
    </row>
    <row r="12538" spans="1:1" s="138" customFormat="1" x14ac:dyDescent="0.25">
      <c r="A12538" s="139"/>
    </row>
    <row r="12539" spans="1:1" s="138" customFormat="1" x14ac:dyDescent="0.25">
      <c r="A12539" s="139"/>
    </row>
    <row r="12540" spans="1:1" s="138" customFormat="1" x14ac:dyDescent="0.25">
      <c r="A12540" s="139"/>
    </row>
    <row r="12541" spans="1:1" s="138" customFormat="1" x14ac:dyDescent="0.25">
      <c r="A12541" s="139"/>
    </row>
    <row r="12542" spans="1:1" s="138" customFormat="1" x14ac:dyDescent="0.25">
      <c r="A12542" s="139"/>
    </row>
    <row r="12543" spans="1:1" s="138" customFormat="1" x14ac:dyDescent="0.25">
      <c r="A12543" s="139"/>
    </row>
    <row r="12544" spans="1:1" s="138" customFormat="1" x14ac:dyDescent="0.25">
      <c r="A12544" s="139"/>
    </row>
    <row r="12545" spans="1:1" s="138" customFormat="1" x14ac:dyDescent="0.25">
      <c r="A12545" s="139"/>
    </row>
    <row r="12546" spans="1:1" s="138" customFormat="1" x14ac:dyDescent="0.25">
      <c r="A12546" s="139"/>
    </row>
    <row r="12547" spans="1:1" s="138" customFormat="1" x14ac:dyDescent="0.25">
      <c r="A12547" s="139"/>
    </row>
    <row r="12548" spans="1:1" s="138" customFormat="1" x14ac:dyDescent="0.25">
      <c r="A12548" s="139"/>
    </row>
    <row r="12549" spans="1:1" s="138" customFormat="1" x14ac:dyDescent="0.25">
      <c r="A12549" s="139"/>
    </row>
    <row r="12550" spans="1:1" s="138" customFormat="1" x14ac:dyDescent="0.25">
      <c r="A12550" s="139"/>
    </row>
    <row r="12551" spans="1:1" s="138" customFormat="1" x14ac:dyDescent="0.25">
      <c r="A12551" s="139"/>
    </row>
    <row r="12552" spans="1:1" s="138" customFormat="1" x14ac:dyDescent="0.25">
      <c r="A12552" s="139"/>
    </row>
    <row r="12553" spans="1:1" s="138" customFormat="1" x14ac:dyDescent="0.25">
      <c r="A12553" s="139"/>
    </row>
    <row r="12554" spans="1:1" s="138" customFormat="1" x14ac:dyDescent="0.25">
      <c r="A12554" s="139"/>
    </row>
    <row r="12555" spans="1:1" s="138" customFormat="1" x14ac:dyDescent="0.25">
      <c r="A12555" s="139"/>
    </row>
    <row r="12556" spans="1:1" s="138" customFormat="1" x14ac:dyDescent="0.25">
      <c r="A12556" s="139"/>
    </row>
    <row r="12557" spans="1:1" s="138" customFormat="1" x14ac:dyDescent="0.25">
      <c r="A12557" s="139"/>
    </row>
    <row r="12558" spans="1:1" s="138" customFormat="1" x14ac:dyDescent="0.25">
      <c r="A12558" s="139"/>
    </row>
    <row r="12559" spans="1:1" s="138" customFormat="1" x14ac:dyDescent="0.25">
      <c r="A12559" s="139"/>
    </row>
    <row r="12560" spans="1:1" s="138" customFormat="1" x14ac:dyDescent="0.25">
      <c r="A12560" s="139"/>
    </row>
    <row r="12561" spans="1:1" s="138" customFormat="1" x14ac:dyDescent="0.25">
      <c r="A12561" s="139"/>
    </row>
    <row r="12562" spans="1:1" s="138" customFormat="1" x14ac:dyDescent="0.25">
      <c r="A12562" s="139"/>
    </row>
    <row r="12563" spans="1:1" s="138" customFormat="1" x14ac:dyDescent="0.25">
      <c r="A12563" s="139"/>
    </row>
    <row r="12564" spans="1:1" s="138" customFormat="1" x14ac:dyDescent="0.25">
      <c r="A12564" s="139"/>
    </row>
    <row r="12565" spans="1:1" s="138" customFormat="1" x14ac:dyDescent="0.25">
      <c r="A12565" s="139"/>
    </row>
    <row r="12566" spans="1:1" s="138" customFormat="1" x14ac:dyDescent="0.25">
      <c r="A12566" s="139"/>
    </row>
    <row r="12567" spans="1:1" s="138" customFormat="1" x14ac:dyDescent="0.25">
      <c r="A12567" s="139"/>
    </row>
    <row r="12568" spans="1:1" s="138" customFormat="1" x14ac:dyDescent="0.25">
      <c r="A12568" s="139"/>
    </row>
    <row r="12569" spans="1:1" s="138" customFormat="1" x14ac:dyDescent="0.25">
      <c r="A12569" s="139"/>
    </row>
    <row r="12570" spans="1:1" s="138" customFormat="1" x14ac:dyDescent="0.25">
      <c r="A12570" s="139"/>
    </row>
    <row r="12571" spans="1:1" s="138" customFormat="1" x14ac:dyDescent="0.25">
      <c r="A12571" s="139"/>
    </row>
    <row r="12572" spans="1:1" s="138" customFormat="1" x14ac:dyDescent="0.25">
      <c r="A12572" s="139"/>
    </row>
    <row r="12573" spans="1:1" s="138" customFormat="1" x14ac:dyDescent="0.25">
      <c r="A12573" s="139"/>
    </row>
    <row r="12574" spans="1:1" s="138" customFormat="1" x14ac:dyDescent="0.25">
      <c r="A12574" s="139"/>
    </row>
    <row r="12575" spans="1:1" s="138" customFormat="1" x14ac:dyDescent="0.25">
      <c r="A12575" s="139"/>
    </row>
    <row r="12576" spans="1:1" s="138" customFormat="1" x14ac:dyDescent="0.25">
      <c r="A12576" s="139"/>
    </row>
    <row r="12577" spans="1:1" s="138" customFormat="1" x14ac:dyDescent="0.25">
      <c r="A12577" s="139"/>
    </row>
    <row r="12578" spans="1:1" s="138" customFormat="1" x14ac:dyDescent="0.25">
      <c r="A12578" s="139"/>
    </row>
    <row r="12579" spans="1:1" s="138" customFormat="1" x14ac:dyDescent="0.25">
      <c r="A12579" s="139"/>
    </row>
    <row r="12580" spans="1:1" s="138" customFormat="1" x14ac:dyDescent="0.25">
      <c r="A12580" s="139"/>
    </row>
    <row r="12581" spans="1:1" s="138" customFormat="1" x14ac:dyDescent="0.25">
      <c r="A12581" s="139"/>
    </row>
    <row r="12582" spans="1:1" s="138" customFormat="1" x14ac:dyDescent="0.25">
      <c r="A12582" s="139"/>
    </row>
    <row r="12583" spans="1:1" s="138" customFormat="1" x14ac:dyDescent="0.25">
      <c r="A12583" s="139"/>
    </row>
    <row r="12584" spans="1:1" s="138" customFormat="1" x14ac:dyDescent="0.25">
      <c r="A12584" s="139"/>
    </row>
    <row r="12585" spans="1:1" s="138" customFormat="1" x14ac:dyDescent="0.25">
      <c r="A12585" s="139"/>
    </row>
    <row r="12586" spans="1:1" s="138" customFormat="1" x14ac:dyDescent="0.25">
      <c r="A12586" s="139"/>
    </row>
    <row r="12587" spans="1:1" s="138" customFormat="1" x14ac:dyDescent="0.25">
      <c r="A12587" s="139"/>
    </row>
    <row r="12588" spans="1:1" s="138" customFormat="1" x14ac:dyDescent="0.25">
      <c r="A12588" s="139"/>
    </row>
    <row r="12589" spans="1:1" s="138" customFormat="1" x14ac:dyDescent="0.25">
      <c r="A12589" s="139"/>
    </row>
    <row r="12590" spans="1:1" s="138" customFormat="1" x14ac:dyDescent="0.25">
      <c r="A12590" s="139"/>
    </row>
    <row r="12591" spans="1:1" s="138" customFormat="1" x14ac:dyDescent="0.25">
      <c r="A12591" s="139"/>
    </row>
    <row r="12592" spans="1:1" s="138" customFormat="1" x14ac:dyDescent="0.25">
      <c r="A12592" s="139"/>
    </row>
    <row r="12593" spans="1:1" s="138" customFormat="1" x14ac:dyDescent="0.25">
      <c r="A12593" s="139"/>
    </row>
    <row r="12594" spans="1:1" s="138" customFormat="1" x14ac:dyDescent="0.25">
      <c r="A12594" s="139"/>
    </row>
    <row r="12595" spans="1:1" s="138" customFormat="1" x14ac:dyDescent="0.25">
      <c r="A12595" s="139"/>
    </row>
    <row r="12596" spans="1:1" s="138" customFormat="1" x14ac:dyDescent="0.25">
      <c r="A12596" s="139"/>
    </row>
    <row r="12597" spans="1:1" s="138" customFormat="1" x14ac:dyDescent="0.25">
      <c r="A12597" s="139"/>
    </row>
    <row r="12598" spans="1:1" s="138" customFormat="1" x14ac:dyDescent="0.25">
      <c r="A12598" s="139"/>
    </row>
    <row r="12599" spans="1:1" s="138" customFormat="1" x14ac:dyDescent="0.25">
      <c r="A12599" s="139"/>
    </row>
    <row r="12600" spans="1:1" s="138" customFormat="1" x14ac:dyDescent="0.25">
      <c r="A12600" s="139"/>
    </row>
    <row r="12601" spans="1:1" s="138" customFormat="1" x14ac:dyDescent="0.25">
      <c r="A12601" s="139"/>
    </row>
    <row r="12602" spans="1:1" s="138" customFormat="1" x14ac:dyDescent="0.25">
      <c r="A12602" s="139"/>
    </row>
    <row r="12603" spans="1:1" s="138" customFormat="1" x14ac:dyDescent="0.25">
      <c r="A12603" s="139"/>
    </row>
    <row r="12604" spans="1:1" s="138" customFormat="1" x14ac:dyDescent="0.25">
      <c r="A12604" s="139"/>
    </row>
    <row r="12605" spans="1:1" s="138" customFormat="1" x14ac:dyDescent="0.25">
      <c r="A12605" s="139"/>
    </row>
    <row r="12606" spans="1:1" s="138" customFormat="1" x14ac:dyDescent="0.25">
      <c r="A12606" s="139"/>
    </row>
    <row r="12607" spans="1:1" s="138" customFormat="1" x14ac:dyDescent="0.25">
      <c r="A12607" s="139"/>
    </row>
    <row r="12608" spans="1:1" s="138" customFormat="1" x14ac:dyDescent="0.25">
      <c r="A12608" s="139"/>
    </row>
    <row r="12609" spans="1:1" s="138" customFormat="1" x14ac:dyDescent="0.25">
      <c r="A12609" s="139"/>
    </row>
    <row r="12610" spans="1:1" s="138" customFormat="1" x14ac:dyDescent="0.25">
      <c r="A12610" s="139"/>
    </row>
    <row r="12611" spans="1:1" s="138" customFormat="1" x14ac:dyDescent="0.25">
      <c r="A12611" s="139"/>
    </row>
    <row r="12612" spans="1:1" s="138" customFormat="1" x14ac:dyDescent="0.25">
      <c r="A12612" s="139"/>
    </row>
    <row r="12613" spans="1:1" s="138" customFormat="1" x14ac:dyDescent="0.25">
      <c r="A12613" s="139"/>
    </row>
    <row r="12614" spans="1:1" s="138" customFormat="1" x14ac:dyDescent="0.25">
      <c r="A12614" s="139"/>
    </row>
    <row r="12615" spans="1:1" s="138" customFormat="1" x14ac:dyDescent="0.25">
      <c r="A12615" s="139"/>
    </row>
    <row r="12616" spans="1:1" s="138" customFormat="1" x14ac:dyDescent="0.25">
      <c r="A12616" s="139"/>
    </row>
    <row r="12617" spans="1:1" s="138" customFormat="1" x14ac:dyDescent="0.25">
      <c r="A12617" s="139"/>
    </row>
    <row r="12618" spans="1:1" s="138" customFormat="1" x14ac:dyDescent="0.25">
      <c r="A12618" s="139"/>
    </row>
    <row r="12619" spans="1:1" s="138" customFormat="1" x14ac:dyDescent="0.25">
      <c r="A12619" s="139"/>
    </row>
    <row r="12620" spans="1:1" s="138" customFormat="1" x14ac:dyDescent="0.25">
      <c r="A12620" s="139"/>
    </row>
    <row r="12621" spans="1:1" s="138" customFormat="1" x14ac:dyDescent="0.25">
      <c r="A12621" s="139"/>
    </row>
    <row r="12622" spans="1:1" s="138" customFormat="1" x14ac:dyDescent="0.25">
      <c r="A12622" s="139"/>
    </row>
    <row r="12623" spans="1:1" s="138" customFormat="1" x14ac:dyDescent="0.25">
      <c r="A12623" s="139"/>
    </row>
    <row r="12624" spans="1:1" s="138" customFormat="1" x14ac:dyDescent="0.25">
      <c r="A12624" s="139"/>
    </row>
    <row r="12625" spans="1:1" s="138" customFormat="1" x14ac:dyDescent="0.25">
      <c r="A12625" s="139"/>
    </row>
    <row r="12626" spans="1:1" s="138" customFormat="1" x14ac:dyDescent="0.25">
      <c r="A12626" s="139"/>
    </row>
    <row r="12627" spans="1:1" s="138" customFormat="1" x14ac:dyDescent="0.25">
      <c r="A12627" s="139"/>
    </row>
    <row r="12628" spans="1:1" s="138" customFormat="1" x14ac:dyDescent="0.25">
      <c r="A12628" s="139"/>
    </row>
    <row r="12629" spans="1:1" s="138" customFormat="1" x14ac:dyDescent="0.25">
      <c r="A12629" s="139"/>
    </row>
    <row r="12630" spans="1:1" s="138" customFormat="1" x14ac:dyDescent="0.25">
      <c r="A12630" s="139"/>
    </row>
    <row r="12631" spans="1:1" s="138" customFormat="1" x14ac:dyDescent="0.25">
      <c r="A12631" s="139"/>
    </row>
    <row r="12632" spans="1:1" s="138" customFormat="1" x14ac:dyDescent="0.25">
      <c r="A12632" s="139"/>
    </row>
    <row r="12633" spans="1:1" s="138" customFormat="1" x14ac:dyDescent="0.25">
      <c r="A12633" s="139"/>
    </row>
    <row r="12634" spans="1:1" s="138" customFormat="1" x14ac:dyDescent="0.25">
      <c r="A12634" s="139"/>
    </row>
    <row r="12635" spans="1:1" s="138" customFormat="1" x14ac:dyDescent="0.25">
      <c r="A12635" s="139"/>
    </row>
    <row r="12636" spans="1:1" s="138" customFormat="1" x14ac:dyDescent="0.25">
      <c r="A12636" s="139"/>
    </row>
    <row r="12637" spans="1:1" s="138" customFormat="1" x14ac:dyDescent="0.25">
      <c r="A12637" s="139"/>
    </row>
    <row r="12638" spans="1:1" s="138" customFormat="1" x14ac:dyDescent="0.25">
      <c r="A12638" s="139"/>
    </row>
    <row r="12639" spans="1:1" s="138" customFormat="1" x14ac:dyDescent="0.25">
      <c r="A12639" s="139"/>
    </row>
    <row r="12640" spans="1:1" s="138" customFormat="1" x14ac:dyDescent="0.25">
      <c r="A12640" s="139"/>
    </row>
    <row r="12641" spans="1:1" s="138" customFormat="1" x14ac:dyDescent="0.25">
      <c r="A12641" s="139"/>
    </row>
    <row r="12642" spans="1:1" s="138" customFormat="1" x14ac:dyDescent="0.25">
      <c r="A12642" s="139"/>
    </row>
    <row r="12643" spans="1:1" s="138" customFormat="1" x14ac:dyDescent="0.25">
      <c r="A12643" s="139"/>
    </row>
    <row r="12644" spans="1:1" s="138" customFormat="1" x14ac:dyDescent="0.25">
      <c r="A12644" s="139"/>
    </row>
    <row r="12645" spans="1:1" s="138" customFormat="1" x14ac:dyDescent="0.25">
      <c r="A12645" s="139"/>
    </row>
    <row r="12646" spans="1:1" s="138" customFormat="1" x14ac:dyDescent="0.25">
      <c r="A12646" s="139"/>
    </row>
    <row r="12647" spans="1:1" s="138" customFormat="1" x14ac:dyDescent="0.25">
      <c r="A12647" s="139"/>
    </row>
    <row r="12648" spans="1:1" s="138" customFormat="1" x14ac:dyDescent="0.25">
      <c r="A12648" s="139"/>
    </row>
    <row r="12649" spans="1:1" s="138" customFormat="1" x14ac:dyDescent="0.25">
      <c r="A12649" s="139"/>
    </row>
    <row r="12650" spans="1:1" s="138" customFormat="1" x14ac:dyDescent="0.25">
      <c r="A12650" s="139"/>
    </row>
    <row r="12651" spans="1:1" s="138" customFormat="1" x14ac:dyDescent="0.25">
      <c r="A12651" s="139"/>
    </row>
    <row r="12652" spans="1:1" s="138" customFormat="1" x14ac:dyDescent="0.25">
      <c r="A12652" s="139"/>
    </row>
    <row r="12653" spans="1:1" s="138" customFormat="1" x14ac:dyDescent="0.25">
      <c r="A12653" s="139"/>
    </row>
    <row r="12654" spans="1:1" s="138" customFormat="1" x14ac:dyDescent="0.25">
      <c r="A12654" s="139"/>
    </row>
    <row r="12655" spans="1:1" s="138" customFormat="1" x14ac:dyDescent="0.25">
      <c r="A12655" s="139"/>
    </row>
    <row r="12656" spans="1:1" s="138" customFormat="1" x14ac:dyDescent="0.25">
      <c r="A12656" s="139"/>
    </row>
    <row r="12657" spans="1:1" s="138" customFormat="1" x14ac:dyDescent="0.25">
      <c r="A12657" s="139"/>
    </row>
    <row r="12658" spans="1:1" s="138" customFormat="1" x14ac:dyDescent="0.25">
      <c r="A12658" s="139"/>
    </row>
    <row r="12659" spans="1:1" s="138" customFormat="1" x14ac:dyDescent="0.25">
      <c r="A12659" s="139"/>
    </row>
    <row r="12660" spans="1:1" s="138" customFormat="1" x14ac:dyDescent="0.25">
      <c r="A12660" s="139"/>
    </row>
    <row r="12661" spans="1:1" s="138" customFormat="1" x14ac:dyDescent="0.25">
      <c r="A12661" s="139"/>
    </row>
    <row r="12662" spans="1:1" s="138" customFormat="1" x14ac:dyDescent="0.25">
      <c r="A12662" s="139"/>
    </row>
    <row r="12663" spans="1:1" s="138" customFormat="1" x14ac:dyDescent="0.25">
      <c r="A12663" s="139"/>
    </row>
    <row r="12664" spans="1:1" s="138" customFormat="1" x14ac:dyDescent="0.25">
      <c r="A12664" s="139"/>
    </row>
    <row r="12665" spans="1:1" s="138" customFormat="1" x14ac:dyDescent="0.25">
      <c r="A12665" s="139"/>
    </row>
    <row r="12666" spans="1:1" s="138" customFormat="1" x14ac:dyDescent="0.25">
      <c r="A12666" s="139"/>
    </row>
    <row r="12667" spans="1:1" s="138" customFormat="1" x14ac:dyDescent="0.25">
      <c r="A12667" s="139"/>
    </row>
    <row r="12668" spans="1:1" s="138" customFormat="1" x14ac:dyDescent="0.25">
      <c r="A12668" s="139"/>
    </row>
    <row r="12669" spans="1:1" s="138" customFormat="1" x14ac:dyDescent="0.25">
      <c r="A12669" s="139"/>
    </row>
    <row r="12670" spans="1:1" s="138" customFormat="1" x14ac:dyDescent="0.25">
      <c r="A12670" s="139"/>
    </row>
    <row r="12671" spans="1:1" s="138" customFormat="1" x14ac:dyDescent="0.25">
      <c r="A12671" s="139"/>
    </row>
    <row r="12672" spans="1:1" s="138" customFormat="1" x14ac:dyDescent="0.25">
      <c r="A12672" s="139"/>
    </row>
    <row r="12673" spans="1:1" s="138" customFormat="1" x14ac:dyDescent="0.25">
      <c r="A12673" s="139"/>
    </row>
    <row r="12674" spans="1:1" s="138" customFormat="1" x14ac:dyDescent="0.25">
      <c r="A12674" s="139"/>
    </row>
    <row r="12675" spans="1:1" s="138" customFormat="1" x14ac:dyDescent="0.25">
      <c r="A12675" s="139"/>
    </row>
    <row r="12676" spans="1:1" s="138" customFormat="1" x14ac:dyDescent="0.25">
      <c r="A12676" s="139"/>
    </row>
    <row r="12677" spans="1:1" s="138" customFormat="1" x14ac:dyDescent="0.25">
      <c r="A12677" s="139"/>
    </row>
    <row r="12678" spans="1:1" s="138" customFormat="1" x14ac:dyDescent="0.25">
      <c r="A12678" s="139"/>
    </row>
    <row r="12679" spans="1:1" s="138" customFormat="1" x14ac:dyDescent="0.25">
      <c r="A12679" s="139"/>
    </row>
    <row r="12680" spans="1:1" s="138" customFormat="1" x14ac:dyDescent="0.25">
      <c r="A12680" s="139"/>
    </row>
    <row r="12681" spans="1:1" s="138" customFormat="1" x14ac:dyDescent="0.25">
      <c r="A12681" s="139"/>
    </row>
    <row r="12682" spans="1:1" s="138" customFormat="1" x14ac:dyDescent="0.25">
      <c r="A12682" s="139"/>
    </row>
    <row r="12683" spans="1:1" s="138" customFormat="1" x14ac:dyDescent="0.25">
      <c r="A12683" s="139"/>
    </row>
    <row r="12684" spans="1:1" s="138" customFormat="1" x14ac:dyDescent="0.25">
      <c r="A12684" s="139"/>
    </row>
    <row r="12685" spans="1:1" s="138" customFormat="1" x14ac:dyDescent="0.25">
      <c r="A12685" s="139"/>
    </row>
    <row r="12686" spans="1:1" s="138" customFormat="1" x14ac:dyDescent="0.25">
      <c r="A12686" s="139"/>
    </row>
    <row r="12687" spans="1:1" s="138" customFormat="1" x14ac:dyDescent="0.25">
      <c r="A12687" s="139"/>
    </row>
    <row r="12688" spans="1:1" s="138" customFormat="1" x14ac:dyDescent="0.25">
      <c r="A12688" s="139"/>
    </row>
    <row r="12689" spans="1:1" s="138" customFormat="1" x14ac:dyDescent="0.25">
      <c r="A12689" s="139"/>
    </row>
    <row r="12690" spans="1:1" s="138" customFormat="1" x14ac:dyDescent="0.25">
      <c r="A12690" s="139"/>
    </row>
    <row r="12691" spans="1:1" s="138" customFormat="1" x14ac:dyDescent="0.25">
      <c r="A12691" s="139"/>
    </row>
    <row r="12692" spans="1:1" s="138" customFormat="1" x14ac:dyDescent="0.25">
      <c r="A12692" s="139"/>
    </row>
    <row r="12693" spans="1:1" s="138" customFormat="1" x14ac:dyDescent="0.25">
      <c r="A12693" s="139"/>
    </row>
    <row r="12694" spans="1:1" s="138" customFormat="1" x14ac:dyDescent="0.25">
      <c r="A12694" s="139"/>
    </row>
    <row r="12695" spans="1:1" s="138" customFormat="1" x14ac:dyDescent="0.25">
      <c r="A12695" s="139"/>
    </row>
    <row r="12696" spans="1:1" s="138" customFormat="1" x14ac:dyDescent="0.25">
      <c r="A12696" s="139"/>
    </row>
    <row r="12697" spans="1:1" s="138" customFormat="1" x14ac:dyDescent="0.25">
      <c r="A12697" s="139"/>
    </row>
    <row r="12698" spans="1:1" s="138" customFormat="1" x14ac:dyDescent="0.25">
      <c r="A12698" s="139"/>
    </row>
    <row r="12699" spans="1:1" s="138" customFormat="1" x14ac:dyDescent="0.25">
      <c r="A12699" s="139"/>
    </row>
    <row r="12700" spans="1:1" s="138" customFormat="1" x14ac:dyDescent="0.25">
      <c r="A12700" s="139"/>
    </row>
    <row r="12701" spans="1:1" s="138" customFormat="1" x14ac:dyDescent="0.25">
      <c r="A12701" s="139"/>
    </row>
    <row r="12702" spans="1:1" s="138" customFormat="1" x14ac:dyDescent="0.25">
      <c r="A12702" s="139"/>
    </row>
    <row r="12703" spans="1:1" s="138" customFormat="1" x14ac:dyDescent="0.25">
      <c r="A12703" s="139"/>
    </row>
    <row r="12704" spans="1:1" s="138" customFormat="1" x14ac:dyDescent="0.25">
      <c r="A12704" s="139"/>
    </row>
    <row r="12705" spans="1:1" s="138" customFormat="1" x14ac:dyDescent="0.25">
      <c r="A12705" s="139"/>
    </row>
    <row r="12706" spans="1:1" s="138" customFormat="1" x14ac:dyDescent="0.25">
      <c r="A12706" s="139"/>
    </row>
    <row r="12707" spans="1:1" s="138" customFormat="1" x14ac:dyDescent="0.25">
      <c r="A12707" s="139"/>
    </row>
    <row r="12708" spans="1:1" s="138" customFormat="1" x14ac:dyDescent="0.25">
      <c r="A12708" s="139"/>
    </row>
    <row r="12709" spans="1:1" s="138" customFormat="1" x14ac:dyDescent="0.25">
      <c r="A12709" s="139"/>
    </row>
    <row r="12710" spans="1:1" s="138" customFormat="1" x14ac:dyDescent="0.25">
      <c r="A12710" s="139"/>
    </row>
    <row r="12711" spans="1:1" s="138" customFormat="1" x14ac:dyDescent="0.25">
      <c r="A12711" s="139"/>
    </row>
    <row r="12712" spans="1:1" s="138" customFormat="1" x14ac:dyDescent="0.25">
      <c r="A12712" s="139"/>
    </row>
    <row r="12713" spans="1:1" s="138" customFormat="1" x14ac:dyDescent="0.25">
      <c r="A12713" s="139"/>
    </row>
    <row r="12714" spans="1:1" s="138" customFormat="1" x14ac:dyDescent="0.25">
      <c r="A12714" s="139"/>
    </row>
    <row r="12715" spans="1:1" s="138" customFormat="1" x14ac:dyDescent="0.25">
      <c r="A12715" s="139"/>
    </row>
    <row r="12716" spans="1:1" s="138" customFormat="1" x14ac:dyDescent="0.25">
      <c r="A12716" s="139"/>
    </row>
    <row r="12717" spans="1:1" s="138" customFormat="1" x14ac:dyDescent="0.25">
      <c r="A12717" s="139"/>
    </row>
    <row r="12718" spans="1:1" s="138" customFormat="1" x14ac:dyDescent="0.25">
      <c r="A12718" s="139"/>
    </row>
    <row r="12719" spans="1:1" s="138" customFormat="1" x14ac:dyDescent="0.25">
      <c r="A12719" s="139"/>
    </row>
    <row r="12720" spans="1:1" s="138" customFormat="1" x14ac:dyDescent="0.25">
      <c r="A12720" s="139"/>
    </row>
    <row r="12721" spans="1:1" s="138" customFormat="1" x14ac:dyDescent="0.25">
      <c r="A12721" s="139"/>
    </row>
    <row r="12722" spans="1:1" s="138" customFormat="1" x14ac:dyDescent="0.25">
      <c r="A12722" s="139"/>
    </row>
    <row r="12723" spans="1:1" s="138" customFormat="1" x14ac:dyDescent="0.25">
      <c r="A12723" s="139"/>
    </row>
    <row r="12724" spans="1:1" s="138" customFormat="1" x14ac:dyDescent="0.25">
      <c r="A12724" s="139"/>
    </row>
    <row r="12725" spans="1:1" s="138" customFormat="1" x14ac:dyDescent="0.25">
      <c r="A12725" s="139"/>
    </row>
    <row r="12726" spans="1:1" s="138" customFormat="1" x14ac:dyDescent="0.25">
      <c r="A12726" s="139"/>
    </row>
    <row r="12727" spans="1:1" s="138" customFormat="1" x14ac:dyDescent="0.25">
      <c r="A12727" s="139"/>
    </row>
    <row r="12728" spans="1:1" s="138" customFormat="1" x14ac:dyDescent="0.25">
      <c r="A12728" s="139"/>
    </row>
    <row r="12729" spans="1:1" s="138" customFormat="1" x14ac:dyDescent="0.25">
      <c r="A12729" s="139"/>
    </row>
    <row r="12730" spans="1:1" s="138" customFormat="1" x14ac:dyDescent="0.25">
      <c r="A12730" s="139"/>
    </row>
    <row r="12731" spans="1:1" s="138" customFormat="1" x14ac:dyDescent="0.25">
      <c r="A12731" s="139"/>
    </row>
    <row r="12732" spans="1:1" s="138" customFormat="1" x14ac:dyDescent="0.25">
      <c r="A12732" s="139"/>
    </row>
    <row r="12733" spans="1:1" s="138" customFormat="1" x14ac:dyDescent="0.25">
      <c r="A12733" s="139"/>
    </row>
    <row r="12734" spans="1:1" s="138" customFormat="1" x14ac:dyDescent="0.25">
      <c r="A12734" s="139"/>
    </row>
    <row r="12735" spans="1:1" s="138" customFormat="1" x14ac:dyDescent="0.25">
      <c r="A12735" s="139"/>
    </row>
    <row r="12736" spans="1:1" s="138" customFormat="1" x14ac:dyDescent="0.25">
      <c r="A12736" s="139"/>
    </row>
    <row r="12737" spans="1:1" s="138" customFormat="1" x14ac:dyDescent="0.25">
      <c r="A12737" s="139"/>
    </row>
    <row r="12738" spans="1:1" s="138" customFormat="1" x14ac:dyDescent="0.25">
      <c r="A12738" s="139"/>
    </row>
    <row r="12739" spans="1:1" s="138" customFormat="1" x14ac:dyDescent="0.25">
      <c r="A12739" s="139"/>
    </row>
    <row r="12740" spans="1:1" s="138" customFormat="1" x14ac:dyDescent="0.25">
      <c r="A12740" s="139"/>
    </row>
    <row r="12741" spans="1:1" s="138" customFormat="1" x14ac:dyDescent="0.25">
      <c r="A12741" s="139"/>
    </row>
    <row r="12742" spans="1:1" s="138" customFormat="1" x14ac:dyDescent="0.25">
      <c r="A12742" s="139"/>
    </row>
    <row r="12743" spans="1:1" s="138" customFormat="1" x14ac:dyDescent="0.25">
      <c r="A12743" s="139"/>
    </row>
    <row r="12744" spans="1:1" s="138" customFormat="1" x14ac:dyDescent="0.25">
      <c r="A12744" s="139"/>
    </row>
    <row r="12745" spans="1:1" s="138" customFormat="1" x14ac:dyDescent="0.25">
      <c r="A12745" s="139"/>
    </row>
    <row r="12746" spans="1:1" s="138" customFormat="1" x14ac:dyDescent="0.25">
      <c r="A12746" s="139"/>
    </row>
    <row r="12747" spans="1:1" s="138" customFormat="1" x14ac:dyDescent="0.25">
      <c r="A12747" s="139"/>
    </row>
    <row r="12748" spans="1:1" s="138" customFormat="1" x14ac:dyDescent="0.25">
      <c r="A12748" s="139"/>
    </row>
    <row r="12749" spans="1:1" s="138" customFormat="1" x14ac:dyDescent="0.25">
      <c r="A12749" s="139"/>
    </row>
    <row r="12750" spans="1:1" s="138" customFormat="1" x14ac:dyDescent="0.25">
      <c r="A12750" s="139"/>
    </row>
    <row r="12751" spans="1:1" s="138" customFormat="1" x14ac:dyDescent="0.25">
      <c r="A12751" s="139"/>
    </row>
    <row r="12752" spans="1:1" s="138" customFormat="1" x14ac:dyDescent="0.25">
      <c r="A12752" s="139"/>
    </row>
    <row r="12753" spans="1:1" s="138" customFormat="1" x14ac:dyDescent="0.25">
      <c r="A12753" s="139"/>
    </row>
    <row r="12754" spans="1:1" s="138" customFormat="1" x14ac:dyDescent="0.25">
      <c r="A12754" s="139"/>
    </row>
    <row r="12755" spans="1:1" s="138" customFormat="1" x14ac:dyDescent="0.25">
      <c r="A12755" s="139"/>
    </row>
    <row r="12756" spans="1:1" s="138" customFormat="1" x14ac:dyDescent="0.25">
      <c r="A12756" s="139"/>
    </row>
    <row r="12757" spans="1:1" s="138" customFormat="1" x14ac:dyDescent="0.25">
      <c r="A12757" s="139"/>
    </row>
    <row r="12758" spans="1:1" s="138" customFormat="1" x14ac:dyDescent="0.25">
      <c r="A12758" s="139"/>
    </row>
    <row r="12759" spans="1:1" s="138" customFormat="1" x14ac:dyDescent="0.25">
      <c r="A12759" s="139"/>
    </row>
    <row r="12760" spans="1:1" s="138" customFormat="1" x14ac:dyDescent="0.25">
      <c r="A12760" s="139"/>
    </row>
    <row r="12761" spans="1:1" s="138" customFormat="1" x14ac:dyDescent="0.25">
      <c r="A12761" s="139"/>
    </row>
    <row r="12762" spans="1:1" s="138" customFormat="1" x14ac:dyDescent="0.25">
      <c r="A12762" s="139"/>
    </row>
    <row r="12763" spans="1:1" s="138" customFormat="1" x14ac:dyDescent="0.25">
      <c r="A12763" s="139"/>
    </row>
    <row r="12764" spans="1:1" s="138" customFormat="1" x14ac:dyDescent="0.25">
      <c r="A12764" s="139"/>
    </row>
    <row r="12765" spans="1:1" s="138" customFormat="1" x14ac:dyDescent="0.25">
      <c r="A12765" s="139"/>
    </row>
    <row r="12766" spans="1:1" s="138" customFormat="1" x14ac:dyDescent="0.25">
      <c r="A12766" s="139"/>
    </row>
    <row r="12767" spans="1:1" s="138" customFormat="1" x14ac:dyDescent="0.25">
      <c r="A12767" s="139"/>
    </row>
    <row r="12768" spans="1:1" s="138" customFormat="1" x14ac:dyDescent="0.25">
      <c r="A12768" s="139"/>
    </row>
    <row r="12769" spans="1:1" s="138" customFormat="1" x14ac:dyDescent="0.25">
      <c r="A12769" s="139"/>
    </row>
    <row r="12770" spans="1:1" s="138" customFormat="1" x14ac:dyDescent="0.25">
      <c r="A12770" s="139"/>
    </row>
    <row r="12771" spans="1:1" s="138" customFormat="1" x14ac:dyDescent="0.25">
      <c r="A12771" s="139"/>
    </row>
    <row r="12772" spans="1:1" s="138" customFormat="1" x14ac:dyDescent="0.25">
      <c r="A12772" s="139"/>
    </row>
    <row r="12773" spans="1:1" s="138" customFormat="1" x14ac:dyDescent="0.25">
      <c r="A12773" s="139"/>
    </row>
    <row r="12774" spans="1:1" s="138" customFormat="1" x14ac:dyDescent="0.25">
      <c r="A12774" s="139"/>
    </row>
    <row r="12775" spans="1:1" s="138" customFormat="1" x14ac:dyDescent="0.25">
      <c r="A12775" s="139"/>
    </row>
    <row r="12776" spans="1:1" s="138" customFormat="1" x14ac:dyDescent="0.25">
      <c r="A12776" s="139"/>
    </row>
    <row r="12777" spans="1:1" s="138" customFormat="1" x14ac:dyDescent="0.25">
      <c r="A12777" s="139"/>
    </row>
    <row r="12778" spans="1:1" s="138" customFormat="1" x14ac:dyDescent="0.25">
      <c r="A12778" s="139"/>
    </row>
    <row r="12779" spans="1:1" s="138" customFormat="1" x14ac:dyDescent="0.25">
      <c r="A12779" s="139"/>
    </row>
    <row r="12780" spans="1:1" s="138" customFormat="1" x14ac:dyDescent="0.25">
      <c r="A12780" s="139"/>
    </row>
    <row r="12781" spans="1:1" s="138" customFormat="1" x14ac:dyDescent="0.25">
      <c r="A12781" s="139"/>
    </row>
    <row r="12782" spans="1:1" s="138" customFormat="1" x14ac:dyDescent="0.25">
      <c r="A12782" s="139"/>
    </row>
    <row r="12783" spans="1:1" s="138" customFormat="1" x14ac:dyDescent="0.25">
      <c r="A12783" s="139"/>
    </row>
    <row r="12784" spans="1:1" s="138" customFormat="1" x14ac:dyDescent="0.25">
      <c r="A12784" s="139"/>
    </row>
    <row r="12785" spans="1:1" s="138" customFormat="1" x14ac:dyDescent="0.25">
      <c r="A12785" s="139"/>
    </row>
    <row r="12786" spans="1:1" s="138" customFormat="1" x14ac:dyDescent="0.25">
      <c r="A12786" s="139"/>
    </row>
    <row r="12787" spans="1:1" s="138" customFormat="1" x14ac:dyDescent="0.25">
      <c r="A12787" s="139"/>
    </row>
    <row r="12788" spans="1:1" s="138" customFormat="1" x14ac:dyDescent="0.25">
      <c r="A12788" s="139"/>
    </row>
    <row r="12789" spans="1:1" s="138" customFormat="1" x14ac:dyDescent="0.25">
      <c r="A12789" s="139"/>
    </row>
    <row r="12790" spans="1:1" s="138" customFormat="1" x14ac:dyDescent="0.25">
      <c r="A12790" s="139"/>
    </row>
    <row r="12791" spans="1:1" s="138" customFormat="1" x14ac:dyDescent="0.25">
      <c r="A12791" s="139"/>
    </row>
    <row r="12792" spans="1:1" s="138" customFormat="1" x14ac:dyDescent="0.25">
      <c r="A12792" s="139"/>
    </row>
    <row r="12793" spans="1:1" s="138" customFormat="1" x14ac:dyDescent="0.25">
      <c r="A12793" s="139"/>
    </row>
    <row r="12794" spans="1:1" s="138" customFormat="1" x14ac:dyDescent="0.25">
      <c r="A12794" s="139"/>
    </row>
    <row r="12795" spans="1:1" s="138" customFormat="1" x14ac:dyDescent="0.25">
      <c r="A12795" s="139"/>
    </row>
    <row r="12796" spans="1:1" s="138" customFormat="1" x14ac:dyDescent="0.25">
      <c r="A12796" s="139"/>
    </row>
    <row r="12797" spans="1:1" s="138" customFormat="1" x14ac:dyDescent="0.25">
      <c r="A12797" s="139"/>
    </row>
    <row r="12798" spans="1:1" s="138" customFormat="1" x14ac:dyDescent="0.25">
      <c r="A12798" s="139"/>
    </row>
    <row r="12799" spans="1:1" s="138" customFormat="1" x14ac:dyDescent="0.25">
      <c r="A12799" s="139"/>
    </row>
    <row r="12800" spans="1:1" s="138" customFormat="1" x14ac:dyDescent="0.25">
      <c r="A12800" s="139"/>
    </row>
    <row r="12801" spans="1:1" s="138" customFormat="1" x14ac:dyDescent="0.25">
      <c r="A12801" s="139"/>
    </row>
    <row r="12802" spans="1:1" s="138" customFormat="1" x14ac:dyDescent="0.25">
      <c r="A12802" s="139"/>
    </row>
    <row r="12803" spans="1:1" s="138" customFormat="1" x14ac:dyDescent="0.25">
      <c r="A12803" s="139"/>
    </row>
    <row r="12804" spans="1:1" s="138" customFormat="1" x14ac:dyDescent="0.25">
      <c r="A12804" s="139"/>
    </row>
    <row r="12805" spans="1:1" s="138" customFormat="1" x14ac:dyDescent="0.25">
      <c r="A12805" s="139"/>
    </row>
    <row r="12806" spans="1:1" s="138" customFormat="1" x14ac:dyDescent="0.25">
      <c r="A12806" s="139"/>
    </row>
    <row r="12807" spans="1:1" s="138" customFormat="1" x14ac:dyDescent="0.25">
      <c r="A12807" s="139"/>
    </row>
    <row r="12808" spans="1:1" s="138" customFormat="1" x14ac:dyDescent="0.25">
      <c r="A12808" s="139"/>
    </row>
    <row r="12809" spans="1:1" s="138" customFormat="1" x14ac:dyDescent="0.25">
      <c r="A12809" s="139"/>
    </row>
    <row r="12810" spans="1:1" s="138" customFormat="1" x14ac:dyDescent="0.25">
      <c r="A12810" s="139"/>
    </row>
    <row r="12811" spans="1:1" s="138" customFormat="1" x14ac:dyDescent="0.25">
      <c r="A12811" s="139"/>
    </row>
    <row r="12812" spans="1:1" s="138" customFormat="1" x14ac:dyDescent="0.25">
      <c r="A12812" s="139"/>
    </row>
    <row r="12813" spans="1:1" s="138" customFormat="1" x14ac:dyDescent="0.25">
      <c r="A12813" s="139"/>
    </row>
    <row r="12814" spans="1:1" s="138" customFormat="1" x14ac:dyDescent="0.25">
      <c r="A12814" s="139"/>
    </row>
    <row r="12815" spans="1:1" s="138" customFormat="1" x14ac:dyDescent="0.25">
      <c r="A12815" s="139"/>
    </row>
    <row r="12816" spans="1:1" s="138" customFormat="1" x14ac:dyDescent="0.25">
      <c r="A12816" s="139"/>
    </row>
    <row r="12817" spans="1:1" s="138" customFormat="1" x14ac:dyDescent="0.25">
      <c r="A12817" s="139"/>
    </row>
    <row r="12818" spans="1:1" s="138" customFormat="1" x14ac:dyDescent="0.25">
      <c r="A12818" s="139"/>
    </row>
    <row r="12819" spans="1:1" s="138" customFormat="1" x14ac:dyDescent="0.25">
      <c r="A12819" s="139"/>
    </row>
    <row r="12820" spans="1:1" s="138" customFormat="1" x14ac:dyDescent="0.25">
      <c r="A12820" s="139"/>
    </row>
    <row r="12821" spans="1:1" s="138" customFormat="1" x14ac:dyDescent="0.25">
      <c r="A12821" s="139"/>
    </row>
    <row r="12822" spans="1:1" s="138" customFormat="1" x14ac:dyDescent="0.25">
      <c r="A12822" s="139"/>
    </row>
    <row r="12823" spans="1:1" s="138" customFormat="1" x14ac:dyDescent="0.25">
      <c r="A12823" s="139"/>
    </row>
    <row r="12824" spans="1:1" s="138" customFormat="1" x14ac:dyDescent="0.25">
      <c r="A12824" s="139"/>
    </row>
    <row r="12825" spans="1:1" s="138" customFormat="1" x14ac:dyDescent="0.25">
      <c r="A12825" s="139"/>
    </row>
    <row r="12826" spans="1:1" s="138" customFormat="1" x14ac:dyDescent="0.25">
      <c r="A12826" s="139"/>
    </row>
    <row r="12827" spans="1:1" s="138" customFormat="1" x14ac:dyDescent="0.25">
      <c r="A12827" s="139"/>
    </row>
    <row r="12828" spans="1:1" s="138" customFormat="1" x14ac:dyDescent="0.25">
      <c r="A12828" s="139"/>
    </row>
    <row r="12829" spans="1:1" s="138" customFormat="1" x14ac:dyDescent="0.25">
      <c r="A12829" s="139"/>
    </row>
    <row r="12830" spans="1:1" s="138" customFormat="1" x14ac:dyDescent="0.25">
      <c r="A12830" s="139"/>
    </row>
    <row r="12831" spans="1:1" s="138" customFormat="1" x14ac:dyDescent="0.25">
      <c r="A12831" s="139"/>
    </row>
    <row r="12832" spans="1:1" s="138" customFormat="1" x14ac:dyDescent="0.25">
      <c r="A12832" s="139"/>
    </row>
    <row r="12833" spans="1:1" s="138" customFormat="1" x14ac:dyDescent="0.25">
      <c r="A12833" s="139"/>
    </row>
    <row r="12834" spans="1:1" s="138" customFormat="1" x14ac:dyDescent="0.25">
      <c r="A12834" s="139"/>
    </row>
    <row r="12835" spans="1:1" s="138" customFormat="1" x14ac:dyDescent="0.25">
      <c r="A12835" s="139"/>
    </row>
    <row r="12836" spans="1:1" s="138" customFormat="1" x14ac:dyDescent="0.25">
      <c r="A12836" s="139"/>
    </row>
    <row r="12837" spans="1:1" s="138" customFormat="1" x14ac:dyDescent="0.25">
      <c r="A12837" s="139"/>
    </row>
    <row r="12838" spans="1:1" s="138" customFormat="1" x14ac:dyDescent="0.25">
      <c r="A12838" s="139"/>
    </row>
    <row r="12839" spans="1:1" s="138" customFormat="1" x14ac:dyDescent="0.25">
      <c r="A12839" s="139"/>
    </row>
    <row r="12840" spans="1:1" s="138" customFormat="1" x14ac:dyDescent="0.25">
      <c r="A12840" s="139"/>
    </row>
    <row r="12841" spans="1:1" s="138" customFormat="1" x14ac:dyDescent="0.25">
      <c r="A12841" s="139"/>
    </row>
    <row r="12842" spans="1:1" s="138" customFormat="1" x14ac:dyDescent="0.25">
      <c r="A12842" s="139"/>
    </row>
    <row r="12843" spans="1:1" s="138" customFormat="1" x14ac:dyDescent="0.25">
      <c r="A12843" s="139"/>
    </row>
    <row r="12844" spans="1:1" s="138" customFormat="1" x14ac:dyDescent="0.25">
      <c r="A12844" s="139"/>
    </row>
    <row r="12845" spans="1:1" s="138" customFormat="1" x14ac:dyDescent="0.25">
      <c r="A12845" s="139"/>
    </row>
    <row r="12846" spans="1:1" s="138" customFormat="1" x14ac:dyDescent="0.25">
      <c r="A12846" s="139"/>
    </row>
    <row r="12847" spans="1:1" s="138" customFormat="1" x14ac:dyDescent="0.25">
      <c r="A12847" s="139"/>
    </row>
    <row r="12848" spans="1:1" s="138" customFormat="1" x14ac:dyDescent="0.25">
      <c r="A12848" s="139"/>
    </row>
    <row r="12849" spans="1:1" s="138" customFormat="1" x14ac:dyDescent="0.25">
      <c r="A12849" s="139"/>
    </row>
    <row r="12850" spans="1:1" s="138" customFormat="1" x14ac:dyDescent="0.25">
      <c r="A12850" s="139"/>
    </row>
    <row r="12851" spans="1:1" s="138" customFormat="1" x14ac:dyDescent="0.25">
      <c r="A12851" s="139"/>
    </row>
    <row r="12852" spans="1:1" s="138" customFormat="1" x14ac:dyDescent="0.25">
      <c r="A12852" s="139"/>
    </row>
    <row r="12853" spans="1:1" s="138" customFormat="1" x14ac:dyDescent="0.25">
      <c r="A12853" s="139"/>
    </row>
    <row r="12854" spans="1:1" s="138" customFormat="1" x14ac:dyDescent="0.25">
      <c r="A12854" s="139"/>
    </row>
    <row r="12855" spans="1:1" s="138" customFormat="1" x14ac:dyDescent="0.25">
      <c r="A12855" s="139"/>
    </row>
    <row r="12856" spans="1:1" s="138" customFormat="1" x14ac:dyDescent="0.25">
      <c r="A12856" s="139"/>
    </row>
    <row r="12857" spans="1:1" s="138" customFormat="1" x14ac:dyDescent="0.25">
      <c r="A12857" s="139"/>
    </row>
    <row r="12858" spans="1:1" s="138" customFormat="1" x14ac:dyDescent="0.25">
      <c r="A12858" s="139"/>
    </row>
    <row r="12859" spans="1:1" s="138" customFormat="1" x14ac:dyDescent="0.25">
      <c r="A12859" s="139"/>
    </row>
    <row r="12860" spans="1:1" s="138" customFormat="1" x14ac:dyDescent="0.25">
      <c r="A12860" s="139"/>
    </row>
    <row r="12861" spans="1:1" s="138" customFormat="1" x14ac:dyDescent="0.25">
      <c r="A12861" s="139"/>
    </row>
    <row r="12862" spans="1:1" s="138" customFormat="1" x14ac:dyDescent="0.25">
      <c r="A12862" s="139"/>
    </row>
    <row r="12863" spans="1:1" s="138" customFormat="1" x14ac:dyDescent="0.25">
      <c r="A12863" s="139"/>
    </row>
    <row r="12864" spans="1:1" s="138" customFormat="1" x14ac:dyDescent="0.25">
      <c r="A12864" s="139"/>
    </row>
    <row r="12865" spans="1:1" s="138" customFormat="1" x14ac:dyDescent="0.25">
      <c r="A12865" s="139"/>
    </row>
    <row r="12866" spans="1:1" s="138" customFormat="1" x14ac:dyDescent="0.25">
      <c r="A12866" s="139"/>
    </row>
    <row r="12867" spans="1:1" s="138" customFormat="1" x14ac:dyDescent="0.25">
      <c r="A12867" s="139"/>
    </row>
    <row r="12868" spans="1:1" s="138" customFormat="1" x14ac:dyDescent="0.25">
      <c r="A12868" s="139"/>
    </row>
    <row r="12869" spans="1:1" s="138" customFormat="1" x14ac:dyDescent="0.25">
      <c r="A12869" s="139"/>
    </row>
    <row r="12870" spans="1:1" s="138" customFormat="1" x14ac:dyDescent="0.25">
      <c r="A12870" s="139"/>
    </row>
    <row r="12871" spans="1:1" s="138" customFormat="1" x14ac:dyDescent="0.25">
      <c r="A12871" s="139"/>
    </row>
    <row r="12872" spans="1:1" s="138" customFormat="1" x14ac:dyDescent="0.25">
      <c r="A12872" s="139"/>
    </row>
    <row r="12873" spans="1:1" s="138" customFormat="1" x14ac:dyDescent="0.25">
      <c r="A12873" s="139"/>
    </row>
    <row r="12874" spans="1:1" s="138" customFormat="1" x14ac:dyDescent="0.25">
      <c r="A12874" s="139"/>
    </row>
    <row r="12875" spans="1:1" s="138" customFormat="1" x14ac:dyDescent="0.25">
      <c r="A12875" s="139"/>
    </row>
    <row r="12876" spans="1:1" s="138" customFormat="1" x14ac:dyDescent="0.25">
      <c r="A12876" s="139"/>
    </row>
    <row r="12877" spans="1:1" s="138" customFormat="1" x14ac:dyDescent="0.25">
      <c r="A12877" s="139"/>
    </row>
    <row r="12878" spans="1:1" s="138" customFormat="1" x14ac:dyDescent="0.25">
      <c r="A12878" s="139"/>
    </row>
    <row r="12879" spans="1:1" s="138" customFormat="1" x14ac:dyDescent="0.25">
      <c r="A12879" s="139"/>
    </row>
    <row r="12880" spans="1:1" s="138" customFormat="1" x14ac:dyDescent="0.25">
      <c r="A12880" s="139"/>
    </row>
    <row r="12881" spans="1:1" s="138" customFormat="1" x14ac:dyDescent="0.25">
      <c r="A12881" s="139"/>
    </row>
    <row r="12882" spans="1:1" s="138" customFormat="1" x14ac:dyDescent="0.25">
      <c r="A12882" s="139"/>
    </row>
    <row r="12883" spans="1:1" s="138" customFormat="1" x14ac:dyDescent="0.25">
      <c r="A12883" s="139"/>
    </row>
    <row r="12884" spans="1:1" s="138" customFormat="1" x14ac:dyDescent="0.25">
      <c r="A12884" s="139"/>
    </row>
    <row r="12885" spans="1:1" s="138" customFormat="1" x14ac:dyDescent="0.25">
      <c r="A12885" s="139"/>
    </row>
    <row r="12886" spans="1:1" s="138" customFormat="1" x14ac:dyDescent="0.25">
      <c r="A12886" s="139"/>
    </row>
    <row r="12887" spans="1:1" s="138" customFormat="1" x14ac:dyDescent="0.25">
      <c r="A12887" s="139"/>
    </row>
    <row r="12888" spans="1:1" s="138" customFormat="1" x14ac:dyDescent="0.25">
      <c r="A12888" s="139"/>
    </row>
    <row r="12889" spans="1:1" s="138" customFormat="1" x14ac:dyDescent="0.25">
      <c r="A12889" s="139"/>
    </row>
    <row r="12890" spans="1:1" s="138" customFormat="1" x14ac:dyDescent="0.25">
      <c r="A12890" s="139"/>
    </row>
    <row r="12891" spans="1:1" s="138" customFormat="1" x14ac:dyDescent="0.25">
      <c r="A12891" s="139"/>
    </row>
    <row r="12892" spans="1:1" s="138" customFormat="1" x14ac:dyDescent="0.25">
      <c r="A12892" s="139"/>
    </row>
    <row r="12893" spans="1:1" s="138" customFormat="1" x14ac:dyDescent="0.25">
      <c r="A12893" s="139"/>
    </row>
    <row r="12894" spans="1:1" s="138" customFormat="1" x14ac:dyDescent="0.25">
      <c r="A12894" s="139"/>
    </row>
    <row r="12895" spans="1:1" s="138" customFormat="1" x14ac:dyDescent="0.25">
      <c r="A12895" s="139"/>
    </row>
    <row r="12896" spans="1:1" s="138" customFormat="1" x14ac:dyDescent="0.25">
      <c r="A12896" s="139"/>
    </row>
    <row r="12897" spans="1:1" s="138" customFormat="1" x14ac:dyDescent="0.25">
      <c r="A12897" s="139"/>
    </row>
    <row r="12898" spans="1:1" s="138" customFormat="1" x14ac:dyDescent="0.25">
      <c r="A12898" s="139"/>
    </row>
    <row r="12899" spans="1:1" s="138" customFormat="1" x14ac:dyDescent="0.25">
      <c r="A12899" s="139"/>
    </row>
    <row r="12900" spans="1:1" s="138" customFormat="1" x14ac:dyDescent="0.25">
      <c r="A12900" s="139"/>
    </row>
    <row r="12901" spans="1:1" s="138" customFormat="1" x14ac:dyDescent="0.25">
      <c r="A12901" s="139"/>
    </row>
    <row r="12902" spans="1:1" s="138" customFormat="1" x14ac:dyDescent="0.25">
      <c r="A12902" s="139"/>
    </row>
    <row r="12903" spans="1:1" s="138" customFormat="1" x14ac:dyDescent="0.25">
      <c r="A12903" s="139"/>
    </row>
    <row r="12904" spans="1:1" s="138" customFormat="1" x14ac:dyDescent="0.25">
      <c r="A12904" s="139"/>
    </row>
    <row r="12905" spans="1:1" s="138" customFormat="1" x14ac:dyDescent="0.25">
      <c r="A12905" s="139"/>
    </row>
    <row r="12906" spans="1:1" s="138" customFormat="1" x14ac:dyDescent="0.25">
      <c r="A12906" s="139"/>
    </row>
    <row r="12907" spans="1:1" s="138" customFormat="1" x14ac:dyDescent="0.25">
      <c r="A12907" s="139"/>
    </row>
    <row r="12908" spans="1:1" s="138" customFormat="1" x14ac:dyDescent="0.25">
      <c r="A12908" s="139"/>
    </row>
    <row r="12909" spans="1:1" s="138" customFormat="1" x14ac:dyDescent="0.25">
      <c r="A12909" s="139"/>
    </row>
    <row r="12910" spans="1:1" s="138" customFormat="1" x14ac:dyDescent="0.25">
      <c r="A12910" s="139"/>
    </row>
    <row r="12911" spans="1:1" s="138" customFormat="1" x14ac:dyDescent="0.25">
      <c r="A12911" s="139"/>
    </row>
    <row r="12912" spans="1:1" s="138" customFormat="1" x14ac:dyDescent="0.25">
      <c r="A12912" s="139"/>
    </row>
    <row r="12913" spans="1:1" s="138" customFormat="1" x14ac:dyDescent="0.25">
      <c r="A12913" s="139"/>
    </row>
    <row r="12914" spans="1:1" s="138" customFormat="1" x14ac:dyDescent="0.25">
      <c r="A12914" s="139"/>
    </row>
    <row r="12915" spans="1:1" s="138" customFormat="1" x14ac:dyDescent="0.25">
      <c r="A12915" s="139"/>
    </row>
    <row r="12916" spans="1:1" s="138" customFormat="1" x14ac:dyDescent="0.25">
      <c r="A12916" s="139"/>
    </row>
    <row r="12917" spans="1:1" s="138" customFormat="1" x14ac:dyDescent="0.25">
      <c r="A12917" s="139"/>
    </row>
    <row r="12918" spans="1:1" s="138" customFormat="1" x14ac:dyDescent="0.25">
      <c r="A12918" s="139"/>
    </row>
    <row r="12919" spans="1:1" s="138" customFormat="1" x14ac:dyDescent="0.25">
      <c r="A12919" s="139"/>
    </row>
    <row r="12920" spans="1:1" s="138" customFormat="1" x14ac:dyDescent="0.25">
      <c r="A12920" s="139"/>
    </row>
    <row r="12921" spans="1:1" s="138" customFormat="1" x14ac:dyDescent="0.25">
      <c r="A12921" s="139"/>
    </row>
    <row r="12922" spans="1:1" s="138" customFormat="1" x14ac:dyDescent="0.25">
      <c r="A12922" s="139"/>
    </row>
    <row r="12923" spans="1:1" s="138" customFormat="1" x14ac:dyDescent="0.25">
      <c r="A12923" s="139"/>
    </row>
    <row r="12924" spans="1:1" s="138" customFormat="1" x14ac:dyDescent="0.25">
      <c r="A12924" s="139"/>
    </row>
    <row r="12925" spans="1:1" s="138" customFormat="1" x14ac:dyDescent="0.25">
      <c r="A12925" s="139"/>
    </row>
    <row r="12926" spans="1:1" s="138" customFormat="1" x14ac:dyDescent="0.25">
      <c r="A12926" s="139"/>
    </row>
    <row r="12927" spans="1:1" s="138" customFormat="1" x14ac:dyDescent="0.25">
      <c r="A12927" s="139"/>
    </row>
    <row r="12928" spans="1:1" s="138" customFormat="1" x14ac:dyDescent="0.25">
      <c r="A12928" s="139"/>
    </row>
    <row r="12929" spans="1:1" s="138" customFormat="1" x14ac:dyDescent="0.25">
      <c r="A12929" s="139"/>
    </row>
    <row r="12930" spans="1:1" s="138" customFormat="1" x14ac:dyDescent="0.25">
      <c r="A12930" s="139"/>
    </row>
    <row r="12931" spans="1:1" s="138" customFormat="1" x14ac:dyDescent="0.25">
      <c r="A12931" s="139"/>
    </row>
    <row r="12932" spans="1:1" s="138" customFormat="1" x14ac:dyDescent="0.25">
      <c r="A12932" s="139"/>
    </row>
    <row r="12933" spans="1:1" s="138" customFormat="1" x14ac:dyDescent="0.25">
      <c r="A12933" s="139"/>
    </row>
    <row r="12934" spans="1:1" s="138" customFormat="1" x14ac:dyDescent="0.25">
      <c r="A12934" s="139"/>
    </row>
    <row r="12935" spans="1:1" s="138" customFormat="1" x14ac:dyDescent="0.25">
      <c r="A12935" s="139"/>
    </row>
    <row r="12936" spans="1:1" s="138" customFormat="1" x14ac:dyDescent="0.25">
      <c r="A12936" s="139"/>
    </row>
    <row r="12937" spans="1:1" s="138" customFormat="1" x14ac:dyDescent="0.25">
      <c r="A12937" s="139"/>
    </row>
    <row r="12938" spans="1:1" s="138" customFormat="1" x14ac:dyDescent="0.25">
      <c r="A12938" s="139"/>
    </row>
    <row r="12939" spans="1:1" s="138" customFormat="1" x14ac:dyDescent="0.25">
      <c r="A12939" s="139"/>
    </row>
    <row r="12940" spans="1:1" s="138" customFormat="1" x14ac:dyDescent="0.25">
      <c r="A12940" s="139"/>
    </row>
    <row r="12941" spans="1:1" s="138" customFormat="1" x14ac:dyDescent="0.25">
      <c r="A12941" s="139"/>
    </row>
    <row r="12942" spans="1:1" s="138" customFormat="1" x14ac:dyDescent="0.25">
      <c r="A12942" s="139"/>
    </row>
    <row r="12943" spans="1:1" s="138" customFormat="1" x14ac:dyDescent="0.25">
      <c r="A12943" s="139"/>
    </row>
    <row r="12944" spans="1:1" s="138" customFormat="1" x14ac:dyDescent="0.25">
      <c r="A12944" s="139"/>
    </row>
    <row r="12945" spans="1:1" s="138" customFormat="1" x14ac:dyDescent="0.25">
      <c r="A12945" s="139"/>
    </row>
    <row r="12946" spans="1:1" s="138" customFormat="1" x14ac:dyDescent="0.25">
      <c r="A12946" s="139"/>
    </row>
    <row r="12947" spans="1:1" s="138" customFormat="1" x14ac:dyDescent="0.25">
      <c r="A12947" s="139"/>
    </row>
    <row r="12948" spans="1:1" s="138" customFormat="1" x14ac:dyDescent="0.25">
      <c r="A12948" s="139"/>
    </row>
    <row r="12949" spans="1:1" s="138" customFormat="1" x14ac:dyDescent="0.25">
      <c r="A12949" s="139"/>
    </row>
    <row r="12950" spans="1:1" s="138" customFormat="1" x14ac:dyDescent="0.25">
      <c r="A12950" s="139"/>
    </row>
    <row r="12951" spans="1:1" s="138" customFormat="1" x14ac:dyDescent="0.25">
      <c r="A12951" s="139"/>
    </row>
    <row r="12952" spans="1:1" s="138" customFormat="1" x14ac:dyDescent="0.25">
      <c r="A12952" s="139"/>
    </row>
    <row r="12953" spans="1:1" s="138" customFormat="1" x14ac:dyDescent="0.25">
      <c r="A12953" s="139"/>
    </row>
    <row r="12954" spans="1:1" s="138" customFormat="1" x14ac:dyDescent="0.25">
      <c r="A12954" s="139"/>
    </row>
    <row r="12955" spans="1:1" s="138" customFormat="1" x14ac:dyDescent="0.25">
      <c r="A12955" s="139"/>
    </row>
    <row r="12956" spans="1:1" s="138" customFormat="1" x14ac:dyDescent="0.25">
      <c r="A12956" s="139"/>
    </row>
    <row r="12957" spans="1:1" s="138" customFormat="1" x14ac:dyDescent="0.25">
      <c r="A12957" s="139"/>
    </row>
    <row r="12958" spans="1:1" s="138" customFormat="1" x14ac:dyDescent="0.25">
      <c r="A12958" s="139"/>
    </row>
    <row r="12959" spans="1:1" s="138" customFormat="1" x14ac:dyDescent="0.25">
      <c r="A12959" s="139"/>
    </row>
    <row r="12960" spans="1:1" s="138" customFormat="1" x14ac:dyDescent="0.25">
      <c r="A12960" s="139"/>
    </row>
    <row r="12961" spans="1:1" s="138" customFormat="1" x14ac:dyDescent="0.25">
      <c r="A12961" s="139"/>
    </row>
    <row r="12962" spans="1:1" s="138" customFormat="1" x14ac:dyDescent="0.25">
      <c r="A12962" s="139"/>
    </row>
    <row r="12963" spans="1:1" s="138" customFormat="1" x14ac:dyDescent="0.25">
      <c r="A12963" s="139"/>
    </row>
    <row r="12964" spans="1:1" s="138" customFormat="1" x14ac:dyDescent="0.25">
      <c r="A12964" s="139"/>
    </row>
    <row r="12965" spans="1:1" s="138" customFormat="1" x14ac:dyDescent="0.25">
      <c r="A12965" s="139"/>
    </row>
    <row r="12966" spans="1:1" s="138" customFormat="1" x14ac:dyDescent="0.25">
      <c r="A12966" s="139"/>
    </row>
    <row r="12967" spans="1:1" s="138" customFormat="1" x14ac:dyDescent="0.25">
      <c r="A12967" s="139"/>
    </row>
    <row r="12968" spans="1:1" s="138" customFormat="1" x14ac:dyDescent="0.25">
      <c r="A12968" s="139"/>
    </row>
    <row r="12969" spans="1:1" s="138" customFormat="1" x14ac:dyDescent="0.25">
      <c r="A12969" s="139"/>
    </row>
    <row r="12970" spans="1:1" s="138" customFormat="1" x14ac:dyDescent="0.25">
      <c r="A12970" s="139"/>
    </row>
    <row r="12971" spans="1:1" s="138" customFormat="1" x14ac:dyDescent="0.25">
      <c r="A12971" s="139"/>
    </row>
    <row r="12972" spans="1:1" s="138" customFormat="1" x14ac:dyDescent="0.25">
      <c r="A12972" s="139"/>
    </row>
    <row r="12973" spans="1:1" s="138" customFormat="1" x14ac:dyDescent="0.25">
      <c r="A12973" s="139"/>
    </row>
    <row r="12974" spans="1:1" s="138" customFormat="1" x14ac:dyDescent="0.25">
      <c r="A12974" s="139"/>
    </row>
    <row r="12975" spans="1:1" s="138" customFormat="1" x14ac:dyDescent="0.25">
      <c r="A12975" s="139"/>
    </row>
    <row r="12976" spans="1:1" s="138" customFormat="1" x14ac:dyDescent="0.25">
      <c r="A12976" s="139"/>
    </row>
    <row r="12977" spans="1:1" s="138" customFormat="1" x14ac:dyDescent="0.25">
      <c r="A12977" s="139"/>
    </row>
    <row r="12978" spans="1:1" s="138" customFormat="1" x14ac:dyDescent="0.25">
      <c r="A12978" s="139"/>
    </row>
    <row r="12979" spans="1:1" s="138" customFormat="1" x14ac:dyDescent="0.25">
      <c r="A12979" s="139"/>
    </row>
    <row r="12980" spans="1:1" s="138" customFormat="1" x14ac:dyDescent="0.25">
      <c r="A12980" s="139"/>
    </row>
    <row r="12981" spans="1:1" s="138" customFormat="1" x14ac:dyDescent="0.25">
      <c r="A12981" s="139"/>
    </row>
    <row r="12982" spans="1:1" s="138" customFormat="1" x14ac:dyDescent="0.25">
      <c r="A12982" s="139"/>
    </row>
    <row r="12983" spans="1:1" s="138" customFormat="1" x14ac:dyDescent="0.25">
      <c r="A12983" s="139"/>
    </row>
    <row r="12984" spans="1:1" s="138" customFormat="1" x14ac:dyDescent="0.25">
      <c r="A12984" s="139"/>
    </row>
    <row r="12985" spans="1:1" s="138" customFormat="1" x14ac:dyDescent="0.25">
      <c r="A12985" s="139"/>
    </row>
    <row r="12986" spans="1:1" s="138" customFormat="1" x14ac:dyDescent="0.25">
      <c r="A12986" s="139"/>
    </row>
    <row r="12987" spans="1:1" s="138" customFormat="1" x14ac:dyDescent="0.25">
      <c r="A12987" s="139"/>
    </row>
    <row r="12988" spans="1:1" s="138" customFormat="1" x14ac:dyDescent="0.25">
      <c r="A12988" s="139"/>
    </row>
    <row r="12989" spans="1:1" s="138" customFormat="1" x14ac:dyDescent="0.25">
      <c r="A12989" s="139"/>
    </row>
    <row r="12990" spans="1:1" s="138" customFormat="1" x14ac:dyDescent="0.25">
      <c r="A12990" s="139"/>
    </row>
    <row r="12991" spans="1:1" s="138" customFormat="1" x14ac:dyDescent="0.25">
      <c r="A12991" s="139"/>
    </row>
    <row r="12992" spans="1:1" s="138" customFormat="1" x14ac:dyDescent="0.25">
      <c r="A12992" s="139"/>
    </row>
    <row r="12993" spans="1:1" s="138" customFormat="1" x14ac:dyDescent="0.25">
      <c r="A12993" s="139"/>
    </row>
    <row r="12994" spans="1:1" s="138" customFormat="1" x14ac:dyDescent="0.25">
      <c r="A12994" s="139"/>
    </row>
    <row r="12995" spans="1:1" s="138" customFormat="1" x14ac:dyDescent="0.25">
      <c r="A12995" s="139"/>
    </row>
    <row r="12996" spans="1:1" s="138" customFormat="1" x14ac:dyDescent="0.25">
      <c r="A12996" s="139"/>
    </row>
    <row r="12997" spans="1:1" s="138" customFormat="1" x14ac:dyDescent="0.25">
      <c r="A12997" s="139"/>
    </row>
    <row r="12998" spans="1:1" s="138" customFormat="1" x14ac:dyDescent="0.25">
      <c r="A12998" s="139"/>
    </row>
    <row r="12999" spans="1:1" s="138" customFormat="1" x14ac:dyDescent="0.25">
      <c r="A12999" s="139"/>
    </row>
    <row r="13000" spans="1:1" s="138" customFormat="1" x14ac:dyDescent="0.25">
      <c r="A13000" s="139"/>
    </row>
    <row r="13001" spans="1:1" s="138" customFormat="1" x14ac:dyDescent="0.25">
      <c r="A13001" s="139"/>
    </row>
    <row r="13002" spans="1:1" s="138" customFormat="1" x14ac:dyDescent="0.25">
      <c r="A13002" s="139"/>
    </row>
    <row r="13003" spans="1:1" s="138" customFormat="1" x14ac:dyDescent="0.25">
      <c r="A13003" s="139"/>
    </row>
    <row r="13004" spans="1:1" s="138" customFormat="1" x14ac:dyDescent="0.25">
      <c r="A13004" s="139"/>
    </row>
    <row r="13005" spans="1:1" s="138" customFormat="1" x14ac:dyDescent="0.25">
      <c r="A13005" s="139"/>
    </row>
    <row r="13006" spans="1:1" s="138" customFormat="1" x14ac:dyDescent="0.25">
      <c r="A13006" s="139"/>
    </row>
    <row r="13007" spans="1:1" s="138" customFormat="1" x14ac:dyDescent="0.25">
      <c r="A13007" s="139"/>
    </row>
    <row r="13008" spans="1:1" s="138" customFormat="1" x14ac:dyDescent="0.25">
      <c r="A13008" s="139"/>
    </row>
    <row r="13009" spans="1:1" s="138" customFormat="1" x14ac:dyDescent="0.25">
      <c r="A13009" s="139"/>
    </row>
    <row r="13010" spans="1:1" s="138" customFormat="1" x14ac:dyDescent="0.25">
      <c r="A13010" s="139"/>
    </row>
    <row r="13011" spans="1:1" s="138" customFormat="1" x14ac:dyDescent="0.25">
      <c r="A13011" s="139"/>
    </row>
    <row r="13012" spans="1:1" s="138" customFormat="1" x14ac:dyDescent="0.25">
      <c r="A13012" s="139"/>
    </row>
    <row r="13013" spans="1:1" s="138" customFormat="1" x14ac:dyDescent="0.25">
      <c r="A13013" s="139"/>
    </row>
    <row r="13014" spans="1:1" s="138" customFormat="1" x14ac:dyDescent="0.25">
      <c r="A13014" s="139"/>
    </row>
    <row r="13015" spans="1:1" s="138" customFormat="1" x14ac:dyDescent="0.25">
      <c r="A13015" s="139"/>
    </row>
    <row r="13016" spans="1:1" s="138" customFormat="1" x14ac:dyDescent="0.25">
      <c r="A13016" s="139"/>
    </row>
    <row r="13017" spans="1:1" s="138" customFormat="1" x14ac:dyDescent="0.25">
      <c r="A13017" s="139"/>
    </row>
    <row r="13018" spans="1:1" s="138" customFormat="1" x14ac:dyDescent="0.25">
      <c r="A13018" s="139"/>
    </row>
    <row r="13019" spans="1:1" s="138" customFormat="1" x14ac:dyDescent="0.25">
      <c r="A13019" s="139"/>
    </row>
    <row r="13020" spans="1:1" s="138" customFormat="1" x14ac:dyDescent="0.25">
      <c r="A13020" s="139"/>
    </row>
    <row r="13021" spans="1:1" s="138" customFormat="1" x14ac:dyDescent="0.25">
      <c r="A13021" s="139"/>
    </row>
    <row r="13022" spans="1:1" s="138" customFormat="1" x14ac:dyDescent="0.25">
      <c r="A13022" s="139"/>
    </row>
    <row r="13023" spans="1:1" s="138" customFormat="1" x14ac:dyDescent="0.25">
      <c r="A13023" s="139"/>
    </row>
    <row r="13024" spans="1:1" s="138" customFormat="1" x14ac:dyDescent="0.25">
      <c r="A13024" s="139"/>
    </row>
    <row r="13025" spans="1:1" s="138" customFormat="1" x14ac:dyDescent="0.25">
      <c r="A13025" s="139"/>
    </row>
    <row r="13026" spans="1:1" s="138" customFormat="1" x14ac:dyDescent="0.25">
      <c r="A13026" s="139"/>
    </row>
    <row r="13027" spans="1:1" s="138" customFormat="1" x14ac:dyDescent="0.25">
      <c r="A13027" s="139"/>
    </row>
    <row r="13028" spans="1:1" s="138" customFormat="1" x14ac:dyDescent="0.25">
      <c r="A13028" s="139"/>
    </row>
    <row r="13029" spans="1:1" s="138" customFormat="1" x14ac:dyDescent="0.25">
      <c r="A13029" s="139"/>
    </row>
    <row r="13030" spans="1:1" s="138" customFormat="1" x14ac:dyDescent="0.25">
      <c r="A13030" s="139"/>
    </row>
    <row r="13031" spans="1:1" s="138" customFormat="1" x14ac:dyDescent="0.25">
      <c r="A13031" s="139"/>
    </row>
    <row r="13032" spans="1:1" s="138" customFormat="1" x14ac:dyDescent="0.25">
      <c r="A13032" s="139"/>
    </row>
    <row r="13033" spans="1:1" s="138" customFormat="1" x14ac:dyDescent="0.25">
      <c r="A13033" s="139"/>
    </row>
    <row r="13034" spans="1:1" s="138" customFormat="1" x14ac:dyDescent="0.25">
      <c r="A13034" s="139"/>
    </row>
    <row r="13035" spans="1:1" s="138" customFormat="1" x14ac:dyDescent="0.25">
      <c r="A13035" s="139"/>
    </row>
    <row r="13036" spans="1:1" s="138" customFormat="1" x14ac:dyDescent="0.25">
      <c r="A13036" s="139"/>
    </row>
    <row r="13037" spans="1:1" s="138" customFormat="1" x14ac:dyDescent="0.25">
      <c r="A13037" s="139"/>
    </row>
    <row r="13038" spans="1:1" s="138" customFormat="1" x14ac:dyDescent="0.25">
      <c r="A13038" s="139"/>
    </row>
    <row r="13039" spans="1:1" s="138" customFormat="1" x14ac:dyDescent="0.25">
      <c r="A13039" s="139"/>
    </row>
    <row r="13040" spans="1:1" s="138" customFormat="1" x14ac:dyDescent="0.25">
      <c r="A13040" s="139"/>
    </row>
    <row r="13041" spans="1:1" s="138" customFormat="1" x14ac:dyDescent="0.25">
      <c r="A13041" s="139"/>
    </row>
    <row r="13042" spans="1:1" s="138" customFormat="1" x14ac:dyDescent="0.25">
      <c r="A13042" s="139"/>
    </row>
    <row r="13043" spans="1:1" s="138" customFormat="1" x14ac:dyDescent="0.25">
      <c r="A13043" s="139"/>
    </row>
    <row r="13044" spans="1:1" s="138" customFormat="1" x14ac:dyDescent="0.25">
      <c r="A13044" s="139"/>
    </row>
    <row r="13045" spans="1:1" s="138" customFormat="1" x14ac:dyDescent="0.25">
      <c r="A13045" s="139"/>
    </row>
    <row r="13046" spans="1:1" s="138" customFormat="1" x14ac:dyDescent="0.25">
      <c r="A13046" s="139"/>
    </row>
    <row r="13047" spans="1:1" s="138" customFormat="1" x14ac:dyDescent="0.25">
      <c r="A13047" s="139"/>
    </row>
    <row r="13048" spans="1:1" s="138" customFormat="1" x14ac:dyDescent="0.25">
      <c r="A13048" s="139"/>
    </row>
    <row r="13049" spans="1:1" s="138" customFormat="1" x14ac:dyDescent="0.25">
      <c r="A13049" s="139"/>
    </row>
    <row r="13050" spans="1:1" s="138" customFormat="1" x14ac:dyDescent="0.25">
      <c r="A13050" s="139"/>
    </row>
    <row r="13051" spans="1:1" s="138" customFormat="1" x14ac:dyDescent="0.25">
      <c r="A13051" s="139"/>
    </row>
    <row r="13052" spans="1:1" s="138" customFormat="1" x14ac:dyDescent="0.25">
      <c r="A13052" s="139"/>
    </row>
    <row r="13053" spans="1:1" s="138" customFormat="1" x14ac:dyDescent="0.25">
      <c r="A13053" s="139"/>
    </row>
    <row r="13054" spans="1:1" s="138" customFormat="1" x14ac:dyDescent="0.25">
      <c r="A13054" s="139"/>
    </row>
    <row r="13055" spans="1:1" s="138" customFormat="1" x14ac:dyDescent="0.25">
      <c r="A13055" s="139"/>
    </row>
    <row r="13056" spans="1:1" s="138" customFormat="1" x14ac:dyDescent="0.25">
      <c r="A13056" s="139"/>
    </row>
    <row r="13057" spans="1:1" s="138" customFormat="1" x14ac:dyDescent="0.25">
      <c r="A13057" s="139"/>
    </row>
    <row r="13058" spans="1:1" s="138" customFormat="1" x14ac:dyDescent="0.25">
      <c r="A13058" s="139"/>
    </row>
    <row r="13059" spans="1:1" s="138" customFormat="1" x14ac:dyDescent="0.25">
      <c r="A13059" s="139"/>
    </row>
    <row r="13060" spans="1:1" s="138" customFormat="1" x14ac:dyDescent="0.25">
      <c r="A13060" s="139"/>
    </row>
    <row r="13061" spans="1:1" s="138" customFormat="1" x14ac:dyDescent="0.25">
      <c r="A13061" s="139"/>
    </row>
    <row r="13062" spans="1:1" s="138" customFormat="1" x14ac:dyDescent="0.25">
      <c r="A13062" s="139"/>
    </row>
    <row r="13063" spans="1:1" s="138" customFormat="1" x14ac:dyDescent="0.25">
      <c r="A13063" s="139"/>
    </row>
    <row r="13064" spans="1:1" s="138" customFormat="1" x14ac:dyDescent="0.25">
      <c r="A13064" s="139"/>
    </row>
    <row r="13065" spans="1:1" s="138" customFormat="1" x14ac:dyDescent="0.25">
      <c r="A13065" s="139"/>
    </row>
    <row r="13066" spans="1:1" s="138" customFormat="1" x14ac:dyDescent="0.25">
      <c r="A13066" s="139"/>
    </row>
    <row r="13067" spans="1:1" s="138" customFormat="1" x14ac:dyDescent="0.25">
      <c r="A13067" s="139"/>
    </row>
    <row r="13068" spans="1:1" s="138" customFormat="1" x14ac:dyDescent="0.25">
      <c r="A13068" s="139"/>
    </row>
    <row r="13069" spans="1:1" s="138" customFormat="1" x14ac:dyDescent="0.25">
      <c r="A13069" s="139"/>
    </row>
    <row r="13070" spans="1:1" s="138" customFormat="1" x14ac:dyDescent="0.25">
      <c r="A13070" s="139"/>
    </row>
    <row r="13071" spans="1:1" s="138" customFormat="1" x14ac:dyDescent="0.25">
      <c r="A13071" s="139"/>
    </row>
    <row r="13072" spans="1:1" s="138" customFormat="1" x14ac:dyDescent="0.25">
      <c r="A13072" s="139"/>
    </row>
    <row r="13073" spans="1:1" s="138" customFormat="1" x14ac:dyDescent="0.25">
      <c r="A13073" s="139"/>
    </row>
    <row r="13074" spans="1:1" s="138" customFormat="1" x14ac:dyDescent="0.25">
      <c r="A13074" s="139"/>
    </row>
    <row r="13075" spans="1:1" s="138" customFormat="1" x14ac:dyDescent="0.25">
      <c r="A13075" s="139"/>
    </row>
    <row r="13076" spans="1:1" s="138" customFormat="1" x14ac:dyDescent="0.25">
      <c r="A13076" s="139"/>
    </row>
    <row r="13077" spans="1:1" s="138" customFormat="1" x14ac:dyDescent="0.25">
      <c r="A13077" s="139"/>
    </row>
    <row r="13078" spans="1:1" s="138" customFormat="1" x14ac:dyDescent="0.25">
      <c r="A13078" s="139"/>
    </row>
    <row r="13079" spans="1:1" s="138" customFormat="1" x14ac:dyDescent="0.25">
      <c r="A13079" s="139"/>
    </row>
    <row r="13080" spans="1:1" s="138" customFormat="1" x14ac:dyDescent="0.25">
      <c r="A13080" s="139"/>
    </row>
    <row r="13081" spans="1:1" s="138" customFormat="1" x14ac:dyDescent="0.25">
      <c r="A13081" s="139"/>
    </row>
    <row r="13082" spans="1:1" s="138" customFormat="1" x14ac:dyDescent="0.25">
      <c r="A13082" s="139"/>
    </row>
    <row r="13083" spans="1:1" s="138" customFormat="1" x14ac:dyDescent="0.25">
      <c r="A13083" s="139"/>
    </row>
    <row r="13084" spans="1:1" s="138" customFormat="1" x14ac:dyDescent="0.25">
      <c r="A13084" s="139"/>
    </row>
    <row r="13085" spans="1:1" s="138" customFormat="1" x14ac:dyDescent="0.25">
      <c r="A13085" s="139"/>
    </row>
    <row r="13086" spans="1:1" s="138" customFormat="1" x14ac:dyDescent="0.25">
      <c r="A13086" s="139"/>
    </row>
    <row r="13087" spans="1:1" s="138" customFormat="1" x14ac:dyDescent="0.25">
      <c r="A13087" s="139"/>
    </row>
    <row r="13088" spans="1:1" s="138" customFormat="1" x14ac:dyDescent="0.25">
      <c r="A13088" s="139"/>
    </row>
    <row r="13089" spans="1:1" s="138" customFormat="1" x14ac:dyDescent="0.25">
      <c r="A13089" s="139"/>
    </row>
    <row r="13090" spans="1:1" s="138" customFormat="1" x14ac:dyDescent="0.25">
      <c r="A13090" s="139"/>
    </row>
    <row r="13091" spans="1:1" s="138" customFormat="1" x14ac:dyDescent="0.25">
      <c r="A13091" s="139"/>
    </row>
    <row r="13092" spans="1:1" s="138" customFormat="1" x14ac:dyDescent="0.25">
      <c r="A13092" s="139"/>
    </row>
    <row r="13093" spans="1:1" s="138" customFormat="1" x14ac:dyDescent="0.25">
      <c r="A13093" s="139"/>
    </row>
    <row r="13094" spans="1:1" s="138" customFormat="1" x14ac:dyDescent="0.25">
      <c r="A13094" s="139"/>
    </row>
    <row r="13095" spans="1:1" s="138" customFormat="1" x14ac:dyDescent="0.25">
      <c r="A13095" s="139"/>
    </row>
    <row r="13096" spans="1:1" s="138" customFormat="1" x14ac:dyDescent="0.25">
      <c r="A13096" s="139"/>
    </row>
    <row r="13097" spans="1:1" s="138" customFormat="1" x14ac:dyDescent="0.25">
      <c r="A13097" s="139"/>
    </row>
    <row r="13098" spans="1:1" s="138" customFormat="1" x14ac:dyDescent="0.25">
      <c r="A13098" s="139"/>
    </row>
    <row r="13099" spans="1:1" s="138" customFormat="1" x14ac:dyDescent="0.25">
      <c r="A13099" s="139"/>
    </row>
    <row r="13100" spans="1:1" s="138" customFormat="1" x14ac:dyDescent="0.25">
      <c r="A13100" s="139"/>
    </row>
    <row r="13101" spans="1:1" s="138" customFormat="1" x14ac:dyDescent="0.25">
      <c r="A13101" s="139"/>
    </row>
    <row r="13102" spans="1:1" s="138" customFormat="1" x14ac:dyDescent="0.25">
      <c r="A13102" s="139"/>
    </row>
    <row r="13103" spans="1:1" s="138" customFormat="1" x14ac:dyDescent="0.25">
      <c r="A13103" s="139"/>
    </row>
    <row r="13104" spans="1:1" s="138" customFormat="1" x14ac:dyDescent="0.25">
      <c r="A13104" s="139"/>
    </row>
    <row r="13105" spans="1:1" s="138" customFormat="1" x14ac:dyDescent="0.25">
      <c r="A13105" s="139"/>
    </row>
    <row r="13106" spans="1:1" s="138" customFormat="1" x14ac:dyDescent="0.25">
      <c r="A13106" s="139"/>
    </row>
    <row r="13107" spans="1:1" s="138" customFormat="1" x14ac:dyDescent="0.25">
      <c r="A13107" s="139"/>
    </row>
    <row r="13108" spans="1:1" s="138" customFormat="1" x14ac:dyDescent="0.25">
      <c r="A13108" s="139"/>
    </row>
    <row r="13109" spans="1:1" s="138" customFormat="1" x14ac:dyDescent="0.25">
      <c r="A13109" s="139"/>
    </row>
    <row r="13110" spans="1:1" s="138" customFormat="1" x14ac:dyDescent="0.25">
      <c r="A13110" s="139"/>
    </row>
    <row r="13111" spans="1:1" s="138" customFormat="1" x14ac:dyDescent="0.25">
      <c r="A13111" s="139"/>
    </row>
    <row r="13112" spans="1:1" s="138" customFormat="1" x14ac:dyDescent="0.25">
      <c r="A13112" s="139"/>
    </row>
    <row r="13113" spans="1:1" s="138" customFormat="1" x14ac:dyDescent="0.25">
      <c r="A13113" s="139"/>
    </row>
    <row r="13114" spans="1:1" s="138" customFormat="1" x14ac:dyDescent="0.25">
      <c r="A13114" s="139"/>
    </row>
    <row r="13115" spans="1:1" s="138" customFormat="1" x14ac:dyDescent="0.25">
      <c r="A13115" s="139"/>
    </row>
    <row r="13116" spans="1:1" s="138" customFormat="1" x14ac:dyDescent="0.25">
      <c r="A13116" s="139"/>
    </row>
    <row r="13117" spans="1:1" s="138" customFormat="1" x14ac:dyDescent="0.25">
      <c r="A13117" s="139"/>
    </row>
    <row r="13118" spans="1:1" s="138" customFormat="1" x14ac:dyDescent="0.25">
      <c r="A13118" s="139"/>
    </row>
    <row r="13119" spans="1:1" s="138" customFormat="1" x14ac:dyDescent="0.25">
      <c r="A13119" s="139"/>
    </row>
    <row r="13120" spans="1:1" s="138" customFormat="1" x14ac:dyDescent="0.25">
      <c r="A13120" s="139"/>
    </row>
    <row r="13121" spans="1:1" s="138" customFormat="1" x14ac:dyDescent="0.25">
      <c r="A13121" s="139"/>
    </row>
    <row r="13122" spans="1:1" s="138" customFormat="1" x14ac:dyDescent="0.25">
      <c r="A13122" s="139"/>
    </row>
    <row r="13123" spans="1:1" s="138" customFormat="1" x14ac:dyDescent="0.25">
      <c r="A13123" s="139"/>
    </row>
    <row r="13124" spans="1:1" s="138" customFormat="1" x14ac:dyDescent="0.25">
      <c r="A13124" s="139"/>
    </row>
    <row r="13125" spans="1:1" s="138" customFormat="1" x14ac:dyDescent="0.25">
      <c r="A13125" s="139"/>
    </row>
    <row r="13126" spans="1:1" s="138" customFormat="1" x14ac:dyDescent="0.25">
      <c r="A13126" s="139"/>
    </row>
    <row r="13127" spans="1:1" s="138" customFormat="1" x14ac:dyDescent="0.25">
      <c r="A13127" s="139"/>
    </row>
    <row r="13128" spans="1:1" s="138" customFormat="1" x14ac:dyDescent="0.25">
      <c r="A13128" s="139"/>
    </row>
    <row r="13129" spans="1:1" s="138" customFormat="1" x14ac:dyDescent="0.25">
      <c r="A13129" s="139"/>
    </row>
    <row r="13130" spans="1:1" s="138" customFormat="1" x14ac:dyDescent="0.25">
      <c r="A13130" s="139"/>
    </row>
    <row r="13131" spans="1:1" s="138" customFormat="1" x14ac:dyDescent="0.25">
      <c r="A13131" s="139"/>
    </row>
    <row r="13132" spans="1:1" s="138" customFormat="1" x14ac:dyDescent="0.25">
      <c r="A13132" s="139"/>
    </row>
    <row r="13133" spans="1:1" s="138" customFormat="1" x14ac:dyDescent="0.25">
      <c r="A13133" s="139"/>
    </row>
    <row r="13134" spans="1:1" s="138" customFormat="1" x14ac:dyDescent="0.25">
      <c r="A13134" s="139"/>
    </row>
    <row r="13135" spans="1:1" s="138" customFormat="1" x14ac:dyDescent="0.25">
      <c r="A13135" s="139"/>
    </row>
    <row r="13136" spans="1:1" s="138" customFormat="1" x14ac:dyDescent="0.25">
      <c r="A13136" s="139"/>
    </row>
    <row r="13137" spans="1:1" s="138" customFormat="1" x14ac:dyDescent="0.25">
      <c r="A13137" s="139"/>
    </row>
    <row r="13138" spans="1:1" s="138" customFormat="1" x14ac:dyDescent="0.25">
      <c r="A13138" s="139"/>
    </row>
    <row r="13139" spans="1:1" s="138" customFormat="1" x14ac:dyDescent="0.25">
      <c r="A13139" s="139"/>
    </row>
    <row r="13140" spans="1:1" s="138" customFormat="1" x14ac:dyDescent="0.25">
      <c r="A13140" s="139"/>
    </row>
    <row r="13141" spans="1:1" s="138" customFormat="1" x14ac:dyDescent="0.25">
      <c r="A13141" s="139"/>
    </row>
    <row r="13142" spans="1:1" s="138" customFormat="1" x14ac:dyDescent="0.25">
      <c r="A13142" s="139"/>
    </row>
    <row r="13143" spans="1:1" s="138" customFormat="1" x14ac:dyDescent="0.25">
      <c r="A13143" s="139"/>
    </row>
    <row r="13144" spans="1:1" s="138" customFormat="1" x14ac:dyDescent="0.25">
      <c r="A13144" s="139"/>
    </row>
    <row r="13145" spans="1:1" s="138" customFormat="1" x14ac:dyDescent="0.25">
      <c r="A13145" s="139"/>
    </row>
    <row r="13146" spans="1:1" s="138" customFormat="1" x14ac:dyDescent="0.25">
      <c r="A13146" s="139"/>
    </row>
    <row r="13147" spans="1:1" s="138" customFormat="1" x14ac:dyDescent="0.25">
      <c r="A13147" s="139"/>
    </row>
    <row r="13148" spans="1:1" s="138" customFormat="1" x14ac:dyDescent="0.25">
      <c r="A13148" s="139"/>
    </row>
    <row r="13149" spans="1:1" s="138" customFormat="1" x14ac:dyDescent="0.25">
      <c r="A13149" s="139"/>
    </row>
    <row r="13150" spans="1:1" s="138" customFormat="1" x14ac:dyDescent="0.25">
      <c r="A13150" s="139"/>
    </row>
    <row r="13151" spans="1:1" s="138" customFormat="1" x14ac:dyDescent="0.25">
      <c r="A13151" s="139"/>
    </row>
    <row r="13152" spans="1:1" s="138" customFormat="1" x14ac:dyDescent="0.25">
      <c r="A13152" s="139"/>
    </row>
    <row r="13153" spans="1:1" s="138" customFormat="1" x14ac:dyDescent="0.25">
      <c r="A13153" s="139"/>
    </row>
    <row r="13154" spans="1:1" s="138" customFormat="1" x14ac:dyDescent="0.25">
      <c r="A13154" s="139"/>
    </row>
    <row r="13155" spans="1:1" s="138" customFormat="1" x14ac:dyDescent="0.25">
      <c r="A13155" s="139"/>
    </row>
    <row r="13156" spans="1:1" s="138" customFormat="1" x14ac:dyDescent="0.25">
      <c r="A13156" s="139"/>
    </row>
    <row r="13157" spans="1:1" s="138" customFormat="1" x14ac:dyDescent="0.25">
      <c r="A13157" s="139"/>
    </row>
    <row r="13158" spans="1:1" s="138" customFormat="1" x14ac:dyDescent="0.25">
      <c r="A13158" s="139"/>
    </row>
    <row r="13159" spans="1:1" s="138" customFormat="1" x14ac:dyDescent="0.25">
      <c r="A13159" s="139"/>
    </row>
    <row r="13160" spans="1:1" s="138" customFormat="1" x14ac:dyDescent="0.25">
      <c r="A13160" s="139"/>
    </row>
    <row r="13161" spans="1:1" s="138" customFormat="1" x14ac:dyDescent="0.25">
      <c r="A13161" s="139"/>
    </row>
    <row r="13162" spans="1:1" s="138" customFormat="1" x14ac:dyDescent="0.25">
      <c r="A13162" s="139"/>
    </row>
    <row r="13163" spans="1:1" s="138" customFormat="1" x14ac:dyDescent="0.25">
      <c r="A13163" s="139"/>
    </row>
    <row r="13164" spans="1:1" s="138" customFormat="1" x14ac:dyDescent="0.25">
      <c r="A13164" s="139"/>
    </row>
    <row r="13165" spans="1:1" s="138" customFormat="1" x14ac:dyDescent="0.25">
      <c r="A13165" s="139"/>
    </row>
    <row r="13166" spans="1:1" s="138" customFormat="1" x14ac:dyDescent="0.25">
      <c r="A13166" s="139"/>
    </row>
    <row r="13167" spans="1:1" s="138" customFormat="1" x14ac:dyDescent="0.25">
      <c r="A13167" s="139"/>
    </row>
    <row r="13168" spans="1:1" s="138" customFormat="1" x14ac:dyDescent="0.25">
      <c r="A13168" s="139"/>
    </row>
    <row r="13169" spans="1:1" s="138" customFormat="1" x14ac:dyDescent="0.25">
      <c r="A13169" s="139"/>
    </row>
    <row r="13170" spans="1:1" s="138" customFormat="1" x14ac:dyDescent="0.25">
      <c r="A13170" s="139"/>
    </row>
    <row r="13171" spans="1:1" s="138" customFormat="1" x14ac:dyDescent="0.25">
      <c r="A13171" s="139"/>
    </row>
    <row r="13172" spans="1:1" s="138" customFormat="1" x14ac:dyDescent="0.25">
      <c r="A13172" s="139"/>
    </row>
    <row r="13173" spans="1:1" s="138" customFormat="1" x14ac:dyDescent="0.25">
      <c r="A13173" s="139"/>
    </row>
    <row r="13174" spans="1:1" s="138" customFormat="1" x14ac:dyDescent="0.25">
      <c r="A13174" s="139"/>
    </row>
    <row r="13175" spans="1:1" s="138" customFormat="1" x14ac:dyDescent="0.25">
      <c r="A13175" s="139"/>
    </row>
    <row r="13176" spans="1:1" s="138" customFormat="1" x14ac:dyDescent="0.25">
      <c r="A13176" s="139"/>
    </row>
    <row r="13177" spans="1:1" s="138" customFormat="1" x14ac:dyDescent="0.25">
      <c r="A13177" s="139"/>
    </row>
    <row r="13178" spans="1:1" s="138" customFormat="1" x14ac:dyDescent="0.25">
      <c r="A13178" s="139"/>
    </row>
    <row r="13179" spans="1:1" s="138" customFormat="1" x14ac:dyDescent="0.25">
      <c r="A13179" s="139"/>
    </row>
    <row r="13180" spans="1:1" s="138" customFormat="1" x14ac:dyDescent="0.25">
      <c r="A13180" s="139"/>
    </row>
    <row r="13181" spans="1:1" s="138" customFormat="1" x14ac:dyDescent="0.25">
      <c r="A13181" s="139"/>
    </row>
    <row r="13182" spans="1:1" s="138" customFormat="1" x14ac:dyDescent="0.25">
      <c r="A13182" s="139"/>
    </row>
    <row r="13183" spans="1:1" s="138" customFormat="1" x14ac:dyDescent="0.25">
      <c r="A13183" s="139"/>
    </row>
    <row r="13184" spans="1:1" s="138" customFormat="1" x14ac:dyDescent="0.25">
      <c r="A13184" s="139"/>
    </row>
    <row r="13185" spans="1:1" s="138" customFormat="1" x14ac:dyDescent="0.25">
      <c r="A13185" s="139"/>
    </row>
    <row r="13186" spans="1:1" s="138" customFormat="1" x14ac:dyDescent="0.25">
      <c r="A13186" s="139"/>
    </row>
    <row r="13187" spans="1:1" s="138" customFormat="1" x14ac:dyDescent="0.25">
      <c r="A13187" s="139"/>
    </row>
    <row r="13188" spans="1:1" s="138" customFormat="1" x14ac:dyDescent="0.25">
      <c r="A13188" s="139"/>
    </row>
    <row r="13189" spans="1:1" s="138" customFormat="1" x14ac:dyDescent="0.25">
      <c r="A13189" s="139"/>
    </row>
    <row r="13190" spans="1:1" s="138" customFormat="1" x14ac:dyDescent="0.25">
      <c r="A13190" s="139"/>
    </row>
    <row r="13191" spans="1:1" s="138" customFormat="1" x14ac:dyDescent="0.25">
      <c r="A13191" s="139"/>
    </row>
    <row r="13192" spans="1:1" s="138" customFormat="1" x14ac:dyDescent="0.25">
      <c r="A13192" s="139"/>
    </row>
    <row r="13193" spans="1:1" s="138" customFormat="1" x14ac:dyDescent="0.25">
      <c r="A13193" s="139"/>
    </row>
    <row r="13194" spans="1:1" s="138" customFormat="1" x14ac:dyDescent="0.25">
      <c r="A13194" s="139"/>
    </row>
    <row r="13195" spans="1:1" s="138" customFormat="1" x14ac:dyDescent="0.25">
      <c r="A13195" s="139"/>
    </row>
    <row r="13196" spans="1:1" s="138" customFormat="1" x14ac:dyDescent="0.25">
      <c r="A13196" s="139"/>
    </row>
    <row r="13197" spans="1:1" s="138" customFormat="1" x14ac:dyDescent="0.25">
      <c r="A13197" s="139"/>
    </row>
    <row r="13198" spans="1:1" s="138" customFormat="1" x14ac:dyDescent="0.25">
      <c r="A13198" s="139"/>
    </row>
    <row r="13199" spans="1:1" s="138" customFormat="1" x14ac:dyDescent="0.25">
      <c r="A13199" s="139"/>
    </row>
    <row r="13200" spans="1:1" s="138" customFormat="1" x14ac:dyDescent="0.25">
      <c r="A13200" s="139"/>
    </row>
    <row r="13201" spans="1:1" s="138" customFormat="1" x14ac:dyDescent="0.25">
      <c r="A13201" s="139"/>
    </row>
    <row r="13202" spans="1:1" s="138" customFormat="1" x14ac:dyDescent="0.25">
      <c r="A13202" s="139"/>
    </row>
    <row r="13203" spans="1:1" s="138" customFormat="1" x14ac:dyDescent="0.25">
      <c r="A13203" s="139"/>
    </row>
    <row r="13204" spans="1:1" s="138" customFormat="1" x14ac:dyDescent="0.25">
      <c r="A13204" s="139"/>
    </row>
    <row r="13205" spans="1:1" s="138" customFormat="1" x14ac:dyDescent="0.25">
      <c r="A13205" s="139"/>
    </row>
    <row r="13206" spans="1:1" s="138" customFormat="1" x14ac:dyDescent="0.25">
      <c r="A13206" s="139"/>
    </row>
    <row r="13207" spans="1:1" s="138" customFormat="1" x14ac:dyDescent="0.25">
      <c r="A13207" s="139"/>
    </row>
    <row r="13208" spans="1:1" s="138" customFormat="1" x14ac:dyDescent="0.25">
      <c r="A13208" s="139"/>
    </row>
    <row r="13209" spans="1:1" s="138" customFormat="1" x14ac:dyDescent="0.25">
      <c r="A13209" s="139"/>
    </row>
    <row r="13210" spans="1:1" s="138" customFormat="1" x14ac:dyDescent="0.25">
      <c r="A13210" s="139"/>
    </row>
    <row r="13211" spans="1:1" s="138" customFormat="1" x14ac:dyDescent="0.25">
      <c r="A13211" s="139"/>
    </row>
    <row r="13212" spans="1:1" s="138" customFormat="1" x14ac:dyDescent="0.25">
      <c r="A13212" s="139"/>
    </row>
    <row r="13213" spans="1:1" s="138" customFormat="1" x14ac:dyDescent="0.25">
      <c r="A13213" s="139"/>
    </row>
    <row r="13214" spans="1:1" s="138" customFormat="1" x14ac:dyDescent="0.25">
      <c r="A13214" s="139"/>
    </row>
    <row r="13215" spans="1:1" s="138" customFormat="1" x14ac:dyDescent="0.25">
      <c r="A13215" s="139"/>
    </row>
    <row r="13216" spans="1:1" s="138" customFormat="1" x14ac:dyDescent="0.25">
      <c r="A13216" s="139"/>
    </row>
    <row r="13217" spans="1:1" s="138" customFormat="1" x14ac:dyDescent="0.25">
      <c r="A13217" s="139"/>
    </row>
    <row r="13218" spans="1:1" s="138" customFormat="1" x14ac:dyDescent="0.25">
      <c r="A13218" s="139"/>
    </row>
    <row r="13219" spans="1:1" s="138" customFormat="1" x14ac:dyDescent="0.25">
      <c r="A13219" s="139"/>
    </row>
    <row r="13220" spans="1:1" s="138" customFormat="1" x14ac:dyDescent="0.25">
      <c r="A13220" s="139"/>
    </row>
    <row r="13221" spans="1:1" s="138" customFormat="1" x14ac:dyDescent="0.25">
      <c r="A13221" s="139"/>
    </row>
    <row r="13222" spans="1:1" s="138" customFormat="1" x14ac:dyDescent="0.25">
      <c r="A13222" s="139"/>
    </row>
    <row r="13223" spans="1:1" s="138" customFormat="1" x14ac:dyDescent="0.25">
      <c r="A13223" s="139"/>
    </row>
    <row r="13224" spans="1:1" s="138" customFormat="1" x14ac:dyDescent="0.25">
      <c r="A13224" s="139"/>
    </row>
    <row r="13225" spans="1:1" s="138" customFormat="1" x14ac:dyDescent="0.25">
      <c r="A13225" s="139"/>
    </row>
    <row r="13226" spans="1:1" s="138" customFormat="1" x14ac:dyDescent="0.25">
      <c r="A13226" s="139"/>
    </row>
    <row r="13227" spans="1:1" s="138" customFormat="1" x14ac:dyDescent="0.25">
      <c r="A13227" s="139"/>
    </row>
    <row r="13228" spans="1:1" s="138" customFormat="1" x14ac:dyDescent="0.25">
      <c r="A13228" s="139"/>
    </row>
    <row r="13229" spans="1:1" s="138" customFormat="1" x14ac:dyDescent="0.25">
      <c r="A13229" s="139"/>
    </row>
    <row r="13230" spans="1:1" s="138" customFormat="1" x14ac:dyDescent="0.25">
      <c r="A13230" s="139"/>
    </row>
    <row r="13231" spans="1:1" s="138" customFormat="1" x14ac:dyDescent="0.25">
      <c r="A13231" s="139"/>
    </row>
    <row r="13232" spans="1:1" s="138" customFormat="1" x14ac:dyDescent="0.25">
      <c r="A13232" s="139"/>
    </row>
    <row r="13233" spans="1:1" s="138" customFormat="1" x14ac:dyDescent="0.25">
      <c r="A13233" s="139"/>
    </row>
    <row r="13234" spans="1:1" s="138" customFormat="1" x14ac:dyDescent="0.25">
      <c r="A13234" s="139"/>
    </row>
    <row r="13235" spans="1:1" s="138" customFormat="1" x14ac:dyDescent="0.25">
      <c r="A13235" s="139"/>
    </row>
    <row r="13236" spans="1:1" s="138" customFormat="1" x14ac:dyDescent="0.25">
      <c r="A13236" s="139"/>
    </row>
    <row r="13237" spans="1:1" s="138" customFormat="1" x14ac:dyDescent="0.25">
      <c r="A13237" s="139"/>
    </row>
    <row r="13238" spans="1:1" s="138" customFormat="1" x14ac:dyDescent="0.25">
      <c r="A13238" s="139"/>
    </row>
    <row r="13239" spans="1:1" s="138" customFormat="1" x14ac:dyDescent="0.25">
      <c r="A13239" s="139"/>
    </row>
    <row r="13240" spans="1:1" s="138" customFormat="1" x14ac:dyDescent="0.25">
      <c r="A13240" s="139"/>
    </row>
    <row r="13241" spans="1:1" s="138" customFormat="1" x14ac:dyDescent="0.25">
      <c r="A13241" s="139"/>
    </row>
    <row r="13242" spans="1:1" s="138" customFormat="1" x14ac:dyDescent="0.25">
      <c r="A13242" s="139"/>
    </row>
    <row r="13243" spans="1:1" s="138" customFormat="1" x14ac:dyDescent="0.25">
      <c r="A13243" s="139"/>
    </row>
    <row r="13244" spans="1:1" s="138" customFormat="1" x14ac:dyDescent="0.25">
      <c r="A13244" s="139"/>
    </row>
    <row r="13245" spans="1:1" s="138" customFormat="1" x14ac:dyDescent="0.25">
      <c r="A13245" s="139"/>
    </row>
    <row r="13246" spans="1:1" s="138" customFormat="1" x14ac:dyDescent="0.25">
      <c r="A13246" s="139"/>
    </row>
    <row r="13247" spans="1:1" s="138" customFormat="1" x14ac:dyDescent="0.25">
      <c r="A13247" s="139"/>
    </row>
    <row r="13248" spans="1:1" s="138" customFormat="1" x14ac:dyDescent="0.25">
      <c r="A13248" s="139"/>
    </row>
    <row r="13249" spans="1:1" s="138" customFormat="1" x14ac:dyDescent="0.25">
      <c r="A13249" s="139"/>
    </row>
    <row r="13250" spans="1:1" s="138" customFormat="1" x14ac:dyDescent="0.25">
      <c r="A13250" s="139"/>
    </row>
    <row r="13251" spans="1:1" s="138" customFormat="1" x14ac:dyDescent="0.25">
      <c r="A13251" s="139"/>
    </row>
    <row r="13252" spans="1:1" s="138" customFormat="1" x14ac:dyDescent="0.25">
      <c r="A13252" s="139"/>
    </row>
    <row r="13253" spans="1:1" s="138" customFormat="1" x14ac:dyDescent="0.25">
      <c r="A13253" s="139"/>
    </row>
    <row r="13254" spans="1:1" s="138" customFormat="1" x14ac:dyDescent="0.25">
      <c r="A13254" s="139"/>
    </row>
    <row r="13255" spans="1:1" s="138" customFormat="1" x14ac:dyDescent="0.25">
      <c r="A13255" s="139"/>
    </row>
    <row r="13256" spans="1:1" s="138" customFormat="1" x14ac:dyDescent="0.25">
      <c r="A13256" s="139"/>
    </row>
    <row r="13257" spans="1:1" s="138" customFormat="1" x14ac:dyDescent="0.25">
      <c r="A13257" s="139"/>
    </row>
    <row r="13258" spans="1:1" s="138" customFormat="1" x14ac:dyDescent="0.25">
      <c r="A13258" s="139"/>
    </row>
    <row r="13259" spans="1:1" s="138" customFormat="1" x14ac:dyDescent="0.25">
      <c r="A13259" s="139"/>
    </row>
    <row r="13260" spans="1:1" s="138" customFormat="1" x14ac:dyDescent="0.25">
      <c r="A13260" s="139"/>
    </row>
    <row r="13261" spans="1:1" s="138" customFormat="1" x14ac:dyDescent="0.25">
      <c r="A13261" s="139"/>
    </row>
    <row r="13262" spans="1:1" s="138" customFormat="1" x14ac:dyDescent="0.25">
      <c r="A13262" s="139"/>
    </row>
    <row r="13263" spans="1:1" s="138" customFormat="1" x14ac:dyDescent="0.25">
      <c r="A13263" s="139"/>
    </row>
    <row r="13264" spans="1:1" s="138" customFormat="1" x14ac:dyDescent="0.25">
      <c r="A13264" s="139"/>
    </row>
    <row r="13265" spans="1:1" s="138" customFormat="1" x14ac:dyDescent="0.25">
      <c r="A13265" s="139"/>
    </row>
    <row r="13266" spans="1:1" s="138" customFormat="1" x14ac:dyDescent="0.25">
      <c r="A13266" s="139"/>
    </row>
    <row r="13267" spans="1:1" s="138" customFormat="1" x14ac:dyDescent="0.25">
      <c r="A13267" s="139"/>
    </row>
    <row r="13268" spans="1:1" s="138" customFormat="1" x14ac:dyDescent="0.25">
      <c r="A13268" s="139"/>
    </row>
    <row r="13269" spans="1:1" s="138" customFormat="1" x14ac:dyDescent="0.25">
      <c r="A13269" s="139"/>
    </row>
    <row r="13270" spans="1:1" s="138" customFormat="1" x14ac:dyDescent="0.25">
      <c r="A13270" s="139"/>
    </row>
    <row r="13271" spans="1:1" s="138" customFormat="1" x14ac:dyDescent="0.25">
      <c r="A13271" s="139"/>
    </row>
    <row r="13272" spans="1:1" s="138" customFormat="1" x14ac:dyDescent="0.25">
      <c r="A13272" s="139"/>
    </row>
    <row r="13273" spans="1:1" s="138" customFormat="1" x14ac:dyDescent="0.25">
      <c r="A13273" s="139"/>
    </row>
    <row r="13274" spans="1:1" s="138" customFormat="1" x14ac:dyDescent="0.25">
      <c r="A13274" s="139"/>
    </row>
    <row r="13275" spans="1:1" s="138" customFormat="1" x14ac:dyDescent="0.25">
      <c r="A13275" s="139"/>
    </row>
    <row r="13276" spans="1:1" s="138" customFormat="1" x14ac:dyDescent="0.25">
      <c r="A13276" s="139"/>
    </row>
    <row r="13277" spans="1:1" s="138" customFormat="1" x14ac:dyDescent="0.25">
      <c r="A13277" s="139"/>
    </row>
    <row r="13278" spans="1:1" s="138" customFormat="1" x14ac:dyDescent="0.25">
      <c r="A13278" s="139"/>
    </row>
    <row r="13279" spans="1:1" s="138" customFormat="1" x14ac:dyDescent="0.25">
      <c r="A13279" s="139"/>
    </row>
    <row r="13280" spans="1:1" s="138" customFormat="1" x14ac:dyDescent="0.25">
      <c r="A13280" s="139"/>
    </row>
    <row r="13281" spans="1:1" s="138" customFormat="1" x14ac:dyDescent="0.25">
      <c r="A13281" s="139"/>
    </row>
    <row r="13282" spans="1:1" s="138" customFormat="1" x14ac:dyDescent="0.25">
      <c r="A13282" s="139"/>
    </row>
    <row r="13283" spans="1:1" s="138" customFormat="1" x14ac:dyDescent="0.25">
      <c r="A13283" s="139"/>
    </row>
    <row r="13284" spans="1:1" s="138" customFormat="1" x14ac:dyDescent="0.25">
      <c r="A13284" s="139"/>
    </row>
    <row r="13285" spans="1:1" s="138" customFormat="1" x14ac:dyDescent="0.25">
      <c r="A13285" s="139"/>
    </row>
    <row r="13286" spans="1:1" s="138" customFormat="1" x14ac:dyDescent="0.25">
      <c r="A13286" s="139"/>
    </row>
    <row r="13287" spans="1:1" s="138" customFormat="1" x14ac:dyDescent="0.25">
      <c r="A13287" s="139"/>
    </row>
    <row r="13288" spans="1:1" s="138" customFormat="1" x14ac:dyDescent="0.25">
      <c r="A13288" s="139"/>
    </row>
    <row r="13289" spans="1:1" s="138" customFormat="1" x14ac:dyDescent="0.25">
      <c r="A13289" s="139"/>
    </row>
    <row r="13290" spans="1:1" s="138" customFormat="1" x14ac:dyDescent="0.25">
      <c r="A13290" s="139"/>
    </row>
    <row r="13291" spans="1:1" s="138" customFormat="1" x14ac:dyDescent="0.25">
      <c r="A13291" s="139"/>
    </row>
    <row r="13292" spans="1:1" s="138" customFormat="1" x14ac:dyDescent="0.25">
      <c r="A13292" s="139"/>
    </row>
    <row r="13293" spans="1:1" s="138" customFormat="1" x14ac:dyDescent="0.25">
      <c r="A13293" s="139"/>
    </row>
    <row r="13294" spans="1:1" s="138" customFormat="1" x14ac:dyDescent="0.25">
      <c r="A13294" s="139"/>
    </row>
    <row r="13295" spans="1:1" s="138" customFormat="1" x14ac:dyDescent="0.25">
      <c r="A13295" s="139"/>
    </row>
    <row r="13296" spans="1:1" s="138" customFormat="1" x14ac:dyDescent="0.25">
      <c r="A13296" s="139"/>
    </row>
    <row r="13297" spans="1:1" s="138" customFormat="1" x14ac:dyDescent="0.25">
      <c r="A13297" s="139"/>
    </row>
    <row r="13298" spans="1:1" s="138" customFormat="1" x14ac:dyDescent="0.25">
      <c r="A13298" s="139"/>
    </row>
    <row r="13299" spans="1:1" s="138" customFormat="1" x14ac:dyDescent="0.25">
      <c r="A13299" s="139"/>
    </row>
    <row r="13300" spans="1:1" s="138" customFormat="1" x14ac:dyDescent="0.25">
      <c r="A13300" s="139"/>
    </row>
    <row r="13301" spans="1:1" s="138" customFormat="1" x14ac:dyDescent="0.25">
      <c r="A13301" s="139"/>
    </row>
    <row r="13302" spans="1:1" s="138" customFormat="1" x14ac:dyDescent="0.25">
      <c r="A13302" s="139"/>
    </row>
    <row r="13303" spans="1:1" s="138" customFormat="1" x14ac:dyDescent="0.25">
      <c r="A13303" s="139"/>
    </row>
    <row r="13304" spans="1:1" s="138" customFormat="1" x14ac:dyDescent="0.25">
      <c r="A13304" s="139"/>
    </row>
    <row r="13305" spans="1:1" s="138" customFormat="1" x14ac:dyDescent="0.25">
      <c r="A13305" s="139"/>
    </row>
    <row r="13306" spans="1:1" s="138" customFormat="1" x14ac:dyDescent="0.25">
      <c r="A13306" s="139"/>
    </row>
    <row r="13307" spans="1:1" s="138" customFormat="1" x14ac:dyDescent="0.25">
      <c r="A13307" s="139"/>
    </row>
    <row r="13308" spans="1:1" s="138" customFormat="1" x14ac:dyDescent="0.25">
      <c r="A13308" s="139"/>
    </row>
    <row r="13309" spans="1:1" s="138" customFormat="1" x14ac:dyDescent="0.25">
      <c r="A13309" s="139"/>
    </row>
    <row r="13310" spans="1:1" s="138" customFormat="1" x14ac:dyDescent="0.25">
      <c r="A13310" s="139"/>
    </row>
    <row r="13311" spans="1:1" s="138" customFormat="1" x14ac:dyDescent="0.25">
      <c r="A13311" s="139"/>
    </row>
    <row r="13312" spans="1:1" s="138" customFormat="1" x14ac:dyDescent="0.25">
      <c r="A13312" s="139"/>
    </row>
    <row r="13313" spans="1:1" s="138" customFormat="1" x14ac:dyDescent="0.25">
      <c r="A13313" s="139"/>
    </row>
    <row r="13314" spans="1:1" s="138" customFormat="1" x14ac:dyDescent="0.25">
      <c r="A13314" s="139"/>
    </row>
    <row r="13315" spans="1:1" s="138" customFormat="1" x14ac:dyDescent="0.25">
      <c r="A13315" s="139"/>
    </row>
    <row r="13316" spans="1:1" s="138" customFormat="1" x14ac:dyDescent="0.25">
      <c r="A13316" s="139"/>
    </row>
    <row r="13317" spans="1:1" s="138" customFormat="1" x14ac:dyDescent="0.25">
      <c r="A13317" s="139"/>
    </row>
    <row r="13318" spans="1:1" s="138" customFormat="1" x14ac:dyDescent="0.25">
      <c r="A13318" s="139"/>
    </row>
    <row r="13319" spans="1:1" s="138" customFormat="1" x14ac:dyDescent="0.25">
      <c r="A13319" s="139"/>
    </row>
    <row r="13320" spans="1:1" s="138" customFormat="1" x14ac:dyDescent="0.25">
      <c r="A13320" s="139"/>
    </row>
    <row r="13321" spans="1:1" s="138" customFormat="1" x14ac:dyDescent="0.25">
      <c r="A13321" s="139"/>
    </row>
    <row r="13322" spans="1:1" s="138" customFormat="1" x14ac:dyDescent="0.25">
      <c r="A13322" s="139"/>
    </row>
    <row r="13323" spans="1:1" s="138" customFormat="1" x14ac:dyDescent="0.25">
      <c r="A13323" s="139"/>
    </row>
    <row r="13324" spans="1:1" s="138" customFormat="1" x14ac:dyDescent="0.25">
      <c r="A13324" s="139"/>
    </row>
    <row r="13325" spans="1:1" s="138" customFormat="1" x14ac:dyDescent="0.25">
      <c r="A13325" s="139"/>
    </row>
    <row r="13326" spans="1:1" s="138" customFormat="1" x14ac:dyDescent="0.25">
      <c r="A13326" s="139"/>
    </row>
    <row r="13327" spans="1:1" s="138" customFormat="1" x14ac:dyDescent="0.25">
      <c r="A13327" s="139"/>
    </row>
    <row r="13328" spans="1:1" s="138" customFormat="1" x14ac:dyDescent="0.25">
      <c r="A13328" s="139"/>
    </row>
    <row r="13329" spans="1:1" s="138" customFormat="1" x14ac:dyDescent="0.25">
      <c r="A13329" s="139"/>
    </row>
    <row r="13330" spans="1:1" s="138" customFormat="1" x14ac:dyDescent="0.25">
      <c r="A13330" s="139"/>
    </row>
    <row r="13331" spans="1:1" s="138" customFormat="1" x14ac:dyDescent="0.25">
      <c r="A13331" s="139"/>
    </row>
    <row r="13332" spans="1:1" s="138" customFormat="1" x14ac:dyDescent="0.25">
      <c r="A13332" s="139"/>
    </row>
    <row r="13333" spans="1:1" s="138" customFormat="1" x14ac:dyDescent="0.25">
      <c r="A13333" s="139"/>
    </row>
    <row r="13334" spans="1:1" s="138" customFormat="1" x14ac:dyDescent="0.25">
      <c r="A13334" s="139"/>
    </row>
    <row r="13335" spans="1:1" s="138" customFormat="1" x14ac:dyDescent="0.25">
      <c r="A13335" s="139"/>
    </row>
    <row r="13336" spans="1:1" s="138" customFormat="1" x14ac:dyDescent="0.25">
      <c r="A13336" s="139"/>
    </row>
    <row r="13337" spans="1:1" s="138" customFormat="1" x14ac:dyDescent="0.25">
      <c r="A13337" s="139"/>
    </row>
    <row r="13338" spans="1:1" s="138" customFormat="1" x14ac:dyDescent="0.25">
      <c r="A13338" s="139"/>
    </row>
    <row r="13339" spans="1:1" s="138" customFormat="1" x14ac:dyDescent="0.25">
      <c r="A13339" s="139"/>
    </row>
    <row r="13340" spans="1:1" s="138" customFormat="1" x14ac:dyDescent="0.25">
      <c r="A13340" s="139"/>
    </row>
    <row r="13341" spans="1:1" s="138" customFormat="1" x14ac:dyDescent="0.25">
      <c r="A13341" s="139"/>
    </row>
    <row r="13342" spans="1:1" s="138" customFormat="1" x14ac:dyDescent="0.25">
      <c r="A13342" s="139"/>
    </row>
    <row r="13343" spans="1:1" s="138" customFormat="1" x14ac:dyDescent="0.25">
      <c r="A13343" s="139"/>
    </row>
    <row r="13344" spans="1:1" s="138" customFormat="1" x14ac:dyDescent="0.25">
      <c r="A13344" s="139"/>
    </row>
    <row r="13345" spans="1:1" s="138" customFormat="1" x14ac:dyDescent="0.25">
      <c r="A13345" s="139"/>
    </row>
    <row r="13346" spans="1:1" s="138" customFormat="1" x14ac:dyDescent="0.25">
      <c r="A13346" s="139"/>
    </row>
    <row r="13347" spans="1:1" s="138" customFormat="1" x14ac:dyDescent="0.25">
      <c r="A13347" s="139"/>
    </row>
    <row r="13348" spans="1:1" s="138" customFormat="1" x14ac:dyDescent="0.25">
      <c r="A13348" s="139"/>
    </row>
    <row r="13349" spans="1:1" s="138" customFormat="1" x14ac:dyDescent="0.25">
      <c r="A13349" s="139"/>
    </row>
    <row r="13350" spans="1:1" s="138" customFormat="1" x14ac:dyDescent="0.25">
      <c r="A13350" s="139"/>
    </row>
    <row r="13351" spans="1:1" s="138" customFormat="1" x14ac:dyDescent="0.25">
      <c r="A13351" s="139"/>
    </row>
    <row r="13352" spans="1:1" s="138" customFormat="1" x14ac:dyDescent="0.25">
      <c r="A13352" s="139"/>
    </row>
    <row r="13353" spans="1:1" s="138" customFormat="1" x14ac:dyDescent="0.25">
      <c r="A13353" s="139"/>
    </row>
    <row r="13354" spans="1:1" s="138" customFormat="1" x14ac:dyDescent="0.25">
      <c r="A13354" s="139"/>
    </row>
    <row r="13355" spans="1:1" s="138" customFormat="1" x14ac:dyDescent="0.25">
      <c r="A13355" s="139"/>
    </row>
    <row r="13356" spans="1:1" s="138" customFormat="1" x14ac:dyDescent="0.25">
      <c r="A13356" s="139"/>
    </row>
    <row r="13357" spans="1:1" s="138" customFormat="1" x14ac:dyDescent="0.25">
      <c r="A13357" s="139"/>
    </row>
    <row r="13358" spans="1:1" s="138" customFormat="1" x14ac:dyDescent="0.25">
      <c r="A13358" s="139"/>
    </row>
    <row r="13359" spans="1:1" s="138" customFormat="1" x14ac:dyDescent="0.25">
      <c r="A13359" s="139"/>
    </row>
    <row r="13360" spans="1:1" s="138" customFormat="1" x14ac:dyDescent="0.25">
      <c r="A13360" s="139"/>
    </row>
    <row r="13361" spans="1:1" s="138" customFormat="1" x14ac:dyDescent="0.25">
      <c r="A13361" s="139"/>
    </row>
    <row r="13362" spans="1:1" s="138" customFormat="1" x14ac:dyDescent="0.25">
      <c r="A13362" s="139"/>
    </row>
    <row r="13363" spans="1:1" s="138" customFormat="1" x14ac:dyDescent="0.25">
      <c r="A13363" s="139"/>
    </row>
    <row r="13364" spans="1:1" s="138" customFormat="1" x14ac:dyDescent="0.25">
      <c r="A13364" s="139"/>
    </row>
    <row r="13365" spans="1:1" s="138" customFormat="1" x14ac:dyDescent="0.25">
      <c r="A13365" s="139"/>
    </row>
    <row r="13366" spans="1:1" s="138" customFormat="1" x14ac:dyDescent="0.25">
      <c r="A13366" s="139"/>
    </row>
    <row r="13367" spans="1:1" s="138" customFormat="1" x14ac:dyDescent="0.25">
      <c r="A13367" s="139"/>
    </row>
    <row r="13368" spans="1:1" s="138" customFormat="1" x14ac:dyDescent="0.25">
      <c r="A13368" s="139"/>
    </row>
    <row r="13369" spans="1:1" s="138" customFormat="1" x14ac:dyDescent="0.25">
      <c r="A13369" s="139"/>
    </row>
    <row r="13370" spans="1:1" s="138" customFormat="1" x14ac:dyDescent="0.25">
      <c r="A13370" s="139"/>
    </row>
    <row r="13371" spans="1:1" s="138" customFormat="1" x14ac:dyDescent="0.25">
      <c r="A13371" s="139"/>
    </row>
    <row r="13372" spans="1:1" s="138" customFormat="1" x14ac:dyDescent="0.25">
      <c r="A13372" s="139"/>
    </row>
    <row r="13373" spans="1:1" s="138" customFormat="1" x14ac:dyDescent="0.25">
      <c r="A13373" s="139"/>
    </row>
    <row r="13374" spans="1:1" s="138" customFormat="1" x14ac:dyDescent="0.25">
      <c r="A13374" s="139"/>
    </row>
    <row r="13375" spans="1:1" s="138" customFormat="1" x14ac:dyDescent="0.25">
      <c r="A13375" s="139"/>
    </row>
    <row r="13376" spans="1:1" s="138" customFormat="1" x14ac:dyDescent="0.25">
      <c r="A13376" s="139"/>
    </row>
    <row r="13377" spans="1:1" s="138" customFormat="1" x14ac:dyDescent="0.25">
      <c r="A13377" s="139"/>
    </row>
    <row r="13378" spans="1:1" s="138" customFormat="1" x14ac:dyDescent="0.25">
      <c r="A13378" s="139"/>
    </row>
    <row r="13379" spans="1:1" s="138" customFormat="1" x14ac:dyDescent="0.25">
      <c r="A13379" s="139"/>
    </row>
    <row r="13380" spans="1:1" s="138" customFormat="1" x14ac:dyDescent="0.25">
      <c r="A13380" s="139"/>
    </row>
    <row r="13381" spans="1:1" s="138" customFormat="1" x14ac:dyDescent="0.25">
      <c r="A13381" s="139"/>
    </row>
    <row r="13382" spans="1:1" s="138" customFormat="1" x14ac:dyDescent="0.25">
      <c r="A13382" s="139"/>
    </row>
    <row r="13383" spans="1:1" s="138" customFormat="1" x14ac:dyDescent="0.25">
      <c r="A13383" s="139"/>
    </row>
    <row r="13384" spans="1:1" s="138" customFormat="1" x14ac:dyDescent="0.25">
      <c r="A13384" s="139"/>
    </row>
    <row r="13385" spans="1:1" s="138" customFormat="1" x14ac:dyDescent="0.25">
      <c r="A13385" s="139"/>
    </row>
    <row r="13386" spans="1:1" s="138" customFormat="1" x14ac:dyDescent="0.25">
      <c r="A13386" s="139"/>
    </row>
    <row r="13387" spans="1:1" s="138" customFormat="1" x14ac:dyDescent="0.25">
      <c r="A13387" s="139"/>
    </row>
    <row r="13388" spans="1:1" s="138" customFormat="1" x14ac:dyDescent="0.25">
      <c r="A13388" s="139"/>
    </row>
    <row r="13389" spans="1:1" s="138" customFormat="1" x14ac:dyDescent="0.25">
      <c r="A13389" s="139"/>
    </row>
    <row r="13390" spans="1:1" s="138" customFormat="1" x14ac:dyDescent="0.25">
      <c r="A13390" s="139"/>
    </row>
    <row r="13391" spans="1:1" s="138" customFormat="1" x14ac:dyDescent="0.25">
      <c r="A13391" s="139"/>
    </row>
    <row r="13392" spans="1:1" s="138" customFormat="1" x14ac:dyDescent="0.25">
      <c r="A13392" s="139"/>
    </row>
    <row r="13393" spans="1:1" s="138" customFormat="1" x14ac:dyDescent="0.25">
      <c r="A13393" s="139"/>
    </row>
    <row r="13394" spans="1:1" s="138" customFormat="1" x14ac:dyDescent="0.25">
      <c r="A13394" s="139"/>
    </row>
    <row r="13395" spans="1:1" s="138" customFormat="1" x14ac:dyDescent="0.25">
      <c r="A13395" s="139"/>
    </row>
    <row r="13396" spans="1:1" s="138" customFormat="1" x14ac:dyDescent="0.25">
      <c r="A13396" s="139"/>
    </row>
    <row r="13397" spans="1:1" s="138" customFormat="1" x14ac:dyDescent="0.25">
      <c r="A13397" s="139"/>
    </row>
    <row r="13398" spans="1:1" s="138" customFormat="1" x14ac:dyDescent="0.25">
      <c r="A13398" s="139"/>
    </row>
    <row r="13399" spans="1:1" s="138" customFormat="1" x14ac:dyDescent="0.25">
      <c r="A13399" s="139"/>
    </row>
    <row r="13400" spans="1:1" s="138" customFormat="1" x14ac:dyDescent="0.25">
      <c r="A13400" s="139"/>
    </row>
    <row r="13401" spans="1:1" s="138" customFormat="1" x14ac:dyDescent="0.25">
      <c r="A13401" s="139"/>
    </row>
    <row r="13402" spans="1:1" s="138" customFormat="1" x14ac:dyDescent="0.25">
      <c r="A13402" s="139"/>
    </row>
    <row r="13403" spans="1:1" s="138" customFormat="1" x14ac:dyDescent="0.25">
      <c r="A13403" s="139"/>
    </row>
    <row r="13404" spans="1:1" s="138" customFormat="1" x14ac:dyDescent="0.25">
      <c r="A13404" s="139"/>
    </row>
    <row r="13405" spans="1:1" s="138" customFormat="1" x14ac:dyDescent="0.25">
      <c r="A13405" s="139"/>
    </row>
    <row r="13406" spans="1:1" s="138" customFormat="1" x14ac:dyDescent="0.25">
      <c r="A13406" s="139"/>
    </row>
    <row r="13407" spans="1:1" s="138" customFormat="1" x14ac:dyDescent="0.25">
      <c r="A13407" s="139"/>
    </row>
    <row r="13408" spans="1:1" s="138" customFormat="1" x14ac:dyDescent="0.25">
      <c r="A13408" s="139"/>
    </row>
    <row r="13409" spans="1:1" s="138" customFormat="1" x14ac:dyDescent="0.25">
      <c r="A13409" s="139"/>
    </row>
    <row r="13410" spans="1:1" s="138" customFormat="1" x14ac:dyDescent="0.25">
      <c r="A13410" s="139"/>
    </row>
    <row r="13411" spans="1:1" s="138" customFormat="1" x14ac:dyDescent="0.25">
      <c r="A13411" s="139"/>
    </row>
    <row r="13412" spans="1:1" s="138" customFormat="1" x14ac:dyDescent="0.25">
      <c r="A13412" s="139"/>
    </row>
    <row r="13413" spans="1:1" s="138" customFormat="1" x14ac:dyDescent="0.25">
      <c r="A13413" s="139"/>
    </row>
    <row r="13414" spans="1:1" s="138" customFormat="1" x14ac:dyDescent="0.25">
      <c r="A13414" s="139"/>
    </row>
    <row r="13415" spans="1:1" s="138" customFormat="1" x14ac:dyDescent="0.25">
      <c r="A13415" s="139"/>
    </row>
    <row r="13416" spans="1:1" s="138" customFormat="1" x14ac:dyDescent="0.25">
      <c r="A13416" s="139"/>
    </row>
    <row r="13417" spans="1:1" s="138" customFormat="1" x14ac:dyDescent="0.25">
      <c r="A13417" s="139"/>
    </row>
    <row r="13418" spans="1:1" s="138" customFormat="1" x14ac:dyDescent="0.25">
      <c r="A13418" s="139"/>
    </row>
    <row r="13419" spans="1:1" s="138" customFormat="1" x14ac:dyDescent="0.25">
      <c r="A13419" s="139"/>
    </row>
    <row r="13420" spans="1:1" s="138" customFormat="1" x14ac:dyDescent="0.25">
      <c r="A13420" s="139"/>
    </row>
    <row r="13421" spans="1:1" s="138" customFormat="1" x14ac:dyDescent="0.25">
      <c r="A13421" s="139"/>
    </row>
    <row r="13422" spans="1:1" s="138" customFormat="1" x14ac:dyDescent="0.25">
      <c r="A13422" s="139"/>
    </row>
    <row r="13423" spans="1:1" s="138" customFormat="1" x14ac:dyDescent="0.25">
      <c r="A13423" s="139"/>
    </row>
    <row r="13424" spans="1:1" s="138" customFormat="1" x14ac:dyDescent="0.25">
      <c r="A13424" s="139"/>
    </row>
    <row r="13425" spans="1:1" s="138" customFormat="1" x14ac:dyDescent="0.25">
      <c r="A13425" s="139"/>
    </row>
    <row r="13426" spans="1:1" s="138" customFormat="1" x14ac:dyDescent="0.25">
      <c r="A13426" s="139"/>
    </row>
    <row r="13427" spans="1:1" s="138" customFormat="1" x14ac:dyDescent="0.25">
      <c r="A13427" s="139"/>
    </row>
    <row r="13428" spans="1:1" s="138" customFormat="1" x14ac:dyDescent="0.25">
      <c r="A13428" s="139"/>
    </row>
    <row r="13429" spans="1:1" s="138" customFormat="1" x14ac:dyDescent="0.25">
      <c r="A13429" s="139"/>
    </row>
    <row r="13430" spans="1:1" s="138" customFormat="1" x14ac:dyDescent="0.25">
      <c r="A13430" s="139"/>
    </row>
    <row r="13431" spans="1:1" s="138" customFormat="1" x14ac:dyDescent="0.25">
      <c r="A13431" s="139"/>
    </row>
    <row r="13432" spans="1:1" s="138" customFormat="1" x14ac:dyDescent="0.25">
      <c r="A13432" s="139"/>
    </row>
    <row r="13433" spans="1:1" s="138" customFormat="1" x14ac:dyDescent="0.25">
      <c r="A13433" s="139"/>
    </row>
    <row r="13434" spans="1:1" s="138" customFormat="1" x14ac:dyDescent="0.25">
      <c r="A13434" s="139"/>
    </row>
    <row r="13435" spans="1:1" s="138" customFormat="1" x14ac:dyDescent="0.25">
      <c r="A13435" s="139"/>
    </row>
    <row r="13436" spans="1:1" s="138" customFormat="1" x14ac:dyDescent="0.25">
      <c r="A13436" s="139"/>
    </row>
    <row r="13437" spans="1:1" s="138" customFormat="1" x14ac:dyDescent="0.25">
      <c r="A13437" s="139"/>
    </row>
    <row r="13438" spans="1:1" s="138" customFormat="1" x14ac:dyDescent="0.25">
      <c r="A13438" s="139"/>
    </row>
    <row r="13439" spans="1:1" s="138" customFormat="1" x14ac:dyDescent="0.25">
      <c r="A13439" s="139"/>
    </row>
    <row r="13440" spans="1:1" s="138" customFormat="1" x14ac:dyDescent="0.25">
      <c r="A13440" s="139"/>
    </row>
    <row r="13441" spans="1:1" s="138" customFormat="1" x14ac:dyDescent="0.25">
      <c r="A13441" s="139"/>
    </row>
    <row r="13442" spans="1:1" s="138" customFormat="1" x14ac:dyDescent="0.25">
      <c r="A13442" s="139"/>
    </row>
    <row r="13443" spans="1:1" s="138" customFormat="1" x14ac:dyDescent="0.25">
      <c r="A13443" s="139"/>
    </row>
    <row r="13444" spans="1:1" s="138" customFormat="1" x14ac:dyDescent="0.25">
      <c r="A13444" s="139"/>
    </row>
    <row r="13445" spans="1:1" s="138" customFormat="1" x14ac:dyDescent="0.25">
      <c r="A13445" s="139"/>
    </row>
    <row r="13446" spans="1:1" s="138" customFormat="1" x14ac:dyDescent="0.25">
      <c r="A13446" s="139"/>
    </row>
    <row r="13447" spans="1:1" s="138" customFormat="1" x14ac:dyDescent="0.25">
      <c r="A13447" s="139"/>
    </row>
    <row r="13448" spans="1:1" s="138" customFormat="1" x14ac:dyDescent="0.25">
      <c r="A13448" s="139"/>
    </row>
    <row r="13449" spans="1:1" s="138" customFormat="1" x14ac:dyDescent="0.25">
      <c r="A13449" s="139"/>
    </row>
    <row r="13450" spans="1:1" s="138" customFormat="1" x14ac:dyDescent="0.25">
      <c r="A13450" s="139"/>
    </row>
    <row r="13451" spans="1:1" s="138" customFormat="1" x14ac:dyDescent="0.25">
      <c r="A13451" s="139"/>
    </row>
    <row r="13452" spans="1:1" s="138" customFormat="1" x14ac:dyDescent="0.25">
      <c r="A13452" s="139"/>
    </row>
    <row r="13453" spans="1:1" s="138" customFormat="1" x14ac:dyDescent="0.25">
      <c r="A13453" s="139"/>
    </row>
    <row r="13454" spans="1:1" s="138" customFormat="1" x14ac:dyDescent="0.25">
      <c r="A13454" s="139"/>
    </row>
    <row r="13455" spans="1:1" s="138" customFormat="1" x14ac:dyDescent="0.25">
      <c r="A13455" s="139"/>
    </row>
    <row r="13456" spans="1:1" s="138" customFormat="1" x14ac:dyDescent="0.25">
      <c r="A13456" s="139"/>
    </row>
    <row r="13457" spans="1:1" s="138" customFormat="1" x14ac:dyDescent="0.25">
      <c r="A13457" s="139"/>
    </row>
    <row r="13458" spans="1:1" s="138" customFormat="1" x14ac:dyDescent="0.25">
      <c r="A13458" s="139"/>
    </row>
    <row r="13459" spans="1:1" s="138" customFormat="1" x14ac:dyDescent="0.25">
      <c r="A13459" s="139"/>
    </row>
    <row r="13460" spans="1:1" s="138" customFormat="1" x14ac:dyDescent="0.25">
      <c r="A13460" s="139"/>
    </row>
    <row r="13461" spans="1:1" s="138" customFormat="1" x14ac:dyDescent="0.25">
      <c r="A13461" s="139"/>
    </row>
    <row r="13462" spans="1:1" s="138" customFormat="1" x14ac:dyDescent="0.25">
      <c r="A13462" s="139"/>
    </row>
    <row r="13463" spans="1:1" s="138" customFormat="1" x14ac:dyDescent="0.25">
      <c r="A13463" s="139"/>
    </row>
    <row r="13464" spans="1:1" s="138" customFormat="1" x14ac:dyDescent="0.25">
      <c r="A13464" s="139"/>
    </row>
    <row r="13465" spans="1:1" s="138" customFormat="1" x14ac:dyDescent="0.25">
      <c r="A13465" s="139"/>
    </row>
    <row r="13466" spans="1:1" s="138" customFormat="1" x14ac:dyDescent="0.25">
      <c r="A13466" s="139"/>
    </row>
    <row r="13467" spans="1:1" s="138" customFormat="1" x14ac:dyDescent="0.25">
      <c r="A13467" s="139"/>
    </row>
    <row r="13468" spans="1:1" s="138" customFormat="1" x14ac:dyDescent="0.25">
      <c r="A13468" s="139"/>
    </row>
    <row r="13469" spans="1:1" s="138" customFormat="1" x14ac:dyDescent="0.25">
      <c r="A13469" s="139"/>
    </row>
    <row r="13470" spans="1:1" s="138" customFormat="1" x14ac:dyDescent="0.25">
      <c r="A13470" s="139"/>
    </row>
    <row r="13471" spans="1:1" s="138" customFormat="1" x14ac:dyDescent="0.25">
      <c r="A13471" s="139"/>
    </row>
    <row r="13472" spans="1:1" s="138" customFormat="1" x14ac:dyDescent="0.25">
      <c r="A13472" s="139"/>
    </row>
    <row r="13473" spans="1:1" s="138" customFormat="1" x14ac:dyDescent="0.25">
      <c r="A13473" s="139"/>
    </row>
    <row r="13474" spans="1:1" s="138" customFormat="1" x14ac:dyDescent="0.25">
      <c r="A13474" s="139"/>
    </row>
    <row r="13475" spans="1:1" s="138" customFormat="1" x14ac:dyDescent="0.25">
      <c r="A13475" s="139"/>
    </row>
    <row r="13476" spans="1:1" s="138" customFormat="1" x14ac:dyDescent="0.25">
      <c r="A13476" s="139"/>
    </row>
    <row r="13477" spans="1:1" s="138" customFormat="1" x14ac:dyDescent="0.25">
      <c r="A13477" s="139"/>
    </row>
    <row r="13478" spans="1:1" s="138" customFormat="1" x14ac:dyDescent="0.25">
      <c r="A13478" s="139"/>
    </row>
    <row r="13479" spans="1:1" s="138" customFormat="1" x14ac:dyDescent="0.25">
      <c r="A13479" s="139"/>
    </row>
    <row r="13480" spans="1:1" s="138" customFormat="1" x14ac:dyDescent="0.25">
      <c r="A13480" s="139"/>
    </row>
    <row r="13481" spans="1:1" s="138" customFormat="1" x14ac:dyDescent="0.25">
      <c r="A13481" s="139"/>
    </row>
    <row r="13482" spans="1:1" s="138" customFormat="1" x14ac:dyDescent="0.25">
      <c r="A13482" s="139"/>
    </row>
    <row r="13483" spans="1:1" s="138" customFormat="1" x14ac:dyDescent="0.25">
      <c r="A13483" s="139"/>
    </row>
    <row r="13484" spans="1:1" s="138" customFormat="1" x14ac:dyDescent="0.25">
      <c r="A13484" s="139"/>
    </row>
    <row r="13485" spans="1:1" s="138" customFormat="1" x14ac:dyDescent="0.25">
      <c r="A13485" s="139"/>
    </row>
    <row r="13486" spans="1:1" s="138" customFormat="1" x14ac:dyDescent="0.25">
      <c r="A13486" s="139"/>
    </row>
    <row r="13487" spans="1:1" s="138" customFormat="1" x14ac:dyDescent="0.25">
      <c r="A13487" s="139"/>
    </row>
    <row r="13488" spans="1:1" s="138" customFormat="1" x14ac:dyDescent="0.25">
      <c r="A13488" s="139"/>
    </row>
    <row r="13489" spans="1:1" s="138" customFormat="1" x14ac:dyDescent="0.25">
      <c r="A13489" s="139"/>
    </row>
    <row r="13490" spans="1:1" s="138" customFormat="1" x14ac:dyDescent="0.25">
      <c r="A13490" s="139"/>
    </row>
    <row r="13491" spans="1:1" s="138" customFormat="1" x14ac:dyDescent="0.25">
      <c r="A13491" s="139"/>
    </row>
    <row r="13492" spans="1:1" s="138" customFormat="1" x14ac:dyDescent="0.25">
      <c r="A13492" s="139"/>
    </row>
    <row r="13493" spans="1:1" s="138" customFormat="1" x14ac:dyDescent="0.25">
      <c r="A13493" s="139"/>
    </row>
    <row r="13494" spans="1:1" s="138" customFormat="1" x14ac:dyDescent="0.25">
      <c r="A13494" s="139"/>
    </row>
    <row r="13495" spans="1:1" s="138" customFormat="1" x14ac:dyDescent="0.25">
      <c r="A13495" s="139"/>
    </row>
    <row r="13496" spans="1:1" s="138" customFormat="1" x14ac:dyDescent="0.25">
      <c r="A13496" s="139"/>
    </row>
    <row r="13497" spans="1:1" s="138" customFormat="1" x14ac:dyDescent="0.25">
      <c r="A13497" s="139"/>
    </row>
    <row r="13498" spans="1:1" s="138" customFormat="1" x14ac:dyDescent="0.25">
      <c r="A13498" s="139"/>
    </row>
    <row r="13499" spans="1:1" s="138" customFormat="1" x14ac:dyDescent="0.25">
      <c r="A13499" s="139"/>
    </row>
    <row r="13500" spans="1:1" s="138" customFormat="1" x14ac:dyDescent="0.25">
      <c r="A13500" s="139"/>
    </row>
    <row r="13501" spans="1:1" s="138" customFormat="1" x14ac:dyDescent="0.25">
      <c r="A13501" s="139"/>
    </row>
    <row r="13502" spans="1:1" s="138" customFormat="1" x14ac:dyDescent="0.25">
      <c r="A13502" s="139"/>
    </row>
    <row r="13503" spans="1:1" s="138" customFormat="1" x14ac:dyDescent="0.25">
      <c r="A13503" s="139"/>
    </row>
    <row r="13504" spans="1:1" s="138" customFormat="1" x14ac:dyDescent="0.25">
      <c r="A13504" s="139"/>
    </row>
    <row r="13505" spans="1:1" s="138" customFormat="1" x14ac:dyDescent="0.25">
      <c r="A13505" s="139"/>
    </row>
    <row r="13506" spans="1:1" s="138" customFormat="1" x14ac:dyDescent="0.25">
      <c r="A13506" s="139"/>
    </row>
    <row r="13507" spans="1:1" s="138" customFormat="1" x14ac:dyDescent="0.25">
      <c r="A13507" s="139"/>
    </row>
    <row r="13508" spans="1:1" s="138" customFormat="1" x14ac:dyDescent="0.25">
      <c r="A13508" s="139"/>
    </row>
    <row r="13509" spans="1:1" s="138" customFormat="1" x14ac:dyDescent="0.25">
      <c r="A13509" s="139"/>
    </row>
    <row r="13510" spans="1:1" s="138" customFormat="1" x14ac:dyDescent="0.25">
      <c r="A13510" s="139"/>
    </row>
    <row r="13511" spans="1:1" s="138" customFormat="1" x14ac:dyDescent="0.25">
      <c r="A13511" s="139"/>
    </row>
    <row r="13512" spans="1:1" s="138" customFormat="1" x14ac:dyDescent="0.25">
      <c r="A13512" s="139"/>
    </row>
    <row r="13513" spans="1:1" s="138" customFormat="1" x14ac:dyDescent="0.25">
      <c r="A13513" s="139"/>
    </row>
    <row r="13514" spans="1:1" s="138" customFormat="1" x14ac:dyDescent="0.25">
      <c r="A13514" s="139"/>
    </row>
    <row r="13515" spans="1:1" s="138" customFormat="1" x14ac:dyDescent="0.25">
      <c r="A13515" s="139"/>
    </row>
    <row r="13516" spans="1:1" s="138" customFormat="1" x14ac:dyDescent="0.25">
      <c r="A13516" s="139"/>
    </row>
    <row r="13517" spans="1:1" s="138" customFormat="1" x14ac:dyDescent="0.25">
      <c r="A13517" s="139"/>
    </row>
    <row r="13518" spans="1:1" s="138" customFormat="1" x14ac:dyDescent="0.25">
      <c r="A13518" s="139"/>
    </row>
    <row r="13519" spans="1:1" s="138" customFormat="1" x14ac:dyDescent="0.25">
      <c r="A13519" s="139"/>
    </row>
    <row r="13520" spans="1:1" s="138" customFormat="1" x14ac:dyDescent="0.25">
      <c r="A13520" s="139"/>
    </row>
    <row r="13521" spans="1:1" s="138" customFormat="1" x14ac:dyDescent="0.25">
      <c r="A13521" s="139"/>
    </row>
    <row r="13522" spans="1:1" s="138" customFormat="1" x14ac:dyDescent="0.25">
      <c r="A13522" s="139"/>
    </row>
    <row r="13523" spans="1:1" s="138" customFormat="1" x14ac:dyDescent="0.25">
      <c r="A13523" s="139"/>
    </row>
    <row r="13524" spans="1:1" s="138" customFormat="1" x14ac:dyDescent="0.25">
      <c r="A13524" s="139"/>
    </row>
    <row r="13525" spans="1:1" s="138" customFormat="1" x14ac:dyDescent="0.25">
      <c r="A13525" s="139"/>
    </row>
    <row r="13526" spans="1:1" s="138" customFormat="1" x14ac:dyDescent="0.25">
      <c r="A13526" s="139"/>
    </row>
    <row r="13527" spans="1:1" s="138" customFormat="1" x14ac:dyDescent="0.25">
      <c r="A13527" s="139"/>
    </row>
    <row r="13528" spans="1:1" s="138" customFormat="1" x14ac:dyDescent="0.25">
      <c r="A13528" s="139"/>
    </row>
    <row r="13529" spans="1:1" s="138" customFormat="1" x14ac:dyDescent="0.25">
      <c r="A13529" s="139"/>
    </row>
    <row r="13530" spans="1:1" s="138" customFormat="1" x14ac:dyDescent="0.25">
      <c r="A13530" s="139"/>
    </row>
    <row r="13531" spans="1:1" s="138" customFormat="1" x14ac:dyDescent="0.25">
      <c r="A13531" s="139"/>
    </row>
    <row r="13532" spans="1:1" s="138" customFormat="1" x14ac:dyDescent="0.25">
      <c r="A13532" s="139"/>
    </row>
    <row r="13533" spans="1:1" s="138" customFormat="1" x14ac:dyDescent="0.25">
      <c r="A13533" s="139"/>
    </row>
    <row r="13534" spans="1:1" s="138" customFormat="1" x14ac:dyDescent="0.25">
      <c r="A13534" s="139"/>
    </row>
    <row r="13535" spans="1:1" s="138" customFormat="1" x14ac:dyDescent="0.25">
      <c r="A13535" s="139"/>
    </row>
    <row r="13536" spans="1:1" s="138" customFormat="1" x14ac:dyDescent="0.25">
      <c r="A13536" s="139"/>
    </row>
    <row r="13537" spans="1:1" s="138" customFormat="1" x14ac:dyDescent="0.25">
      <c r="A13537" s="139"/>
    </row>
    <row r="13538" spans="1:1" s="138" customFormat="1" x14ac:dyDescent="0.25">
      <c r="A13538" s="139"/>
    </row>
    <row r="13539" spans="1:1" s="138" customFormat="1" x14ac:dyDescent="0.25">
      <c r="A13539" s="139"/>
    </row>
    <row r="13540" spans="1:1" s="138" customFormat="1" x14ac:dyDescent="0.25">
      <c r="A13540" s="139"/>
    </row>
    <row r="13541" spans="1:1" s="138" customFormat="1" x14ac:dyDescent="0.25">
      <c r="A13541" s="139"/>
    </row>
    <row r="13542" spans="1:1" s="138" customFormat="1" x14ac:dyDescent="0.25">
      <c r="A13542" s="139"/>
    </row>
    <row r="13543" spans="1:1" s="138" customFormat="1" x14ac:dyDescent="0.25">
      <c r="A13543" s="139"/>
    </row>
    <row r="13544" spans="1:1" s="138" customFormat="1" x14ac:dyDescent="0.25">
      <c r="A13544" s="139"/>
    </row>
    <row r="13545" spans="1:1" s="138" customFormat="1" x14ac:dyDescent="0.25">
      <c r="A13545" s="139"/>
    </row>
    <row r="13546" spans="1:1" s="138" customFormat="1" x14ac:dyDescent="0.25">
      <c r="A13546" s="139"/>
    </row>
    <row r="13547" spans="1:1" s="138" customFormat="1" x14ac:dyDescent="0.25">
      <c r="A13547" s="139"/>
    </row>
    <row r="13548" spans="1:1" s="138" customFormat="1" x14ac:dyDescent="0.25">
      <c r="A13548" s="139"/>
    </row>
    <row r="13549" spans="1:1" s="138" customFormat="1" x14ac:dyDescent="0.25">
      <c r="A13549" s="139"/>
    </row>
    <row r="13550" spans="1:1" s="138" customFormat="1" x14ac:dyDescent="0.25">
      <c r="A13550" s="139"/>
    </row>
    <row r="13551" spans="1:1" s="138" customFormat="1" x14ac:dyDescent="0.25">
      <c r="A13551" s="139"/>
    </row>
    <row r="13552" spans="1:1" s="138" customFormat="1" x14ac:dyDescent="0.25">
      <c r="A13552" s="139"/>
    </row>
    <row r="13553" spans="1:1" s="138" customFormat="1" x14ac:dyDescent="0.25">
      <c r="A13553" s="139"/>
    </row>
    <row r="13554" spans="1:1" s="138" customFormat="1" x14ac:dyDescent="0.25">
      <c r="A13554" s="139"/>
    </row>
    <row r="13555" spans="1:1" s="138" customFormat="1" x14ac:dyDescent="0.25">
      <c r="A13555" s="139"/>
    </row>
    <row r="13556" spans="1:1" s="138" customFormat="1" x14ac:dyDescent="0.25">
      <c r="A13556" s="139"/>
    </row>
    <row r="13557" spans="1:1" s="138" customFormat="1" x14ac:dyDescent="0.25">
      <c r="A13557" s="139"/>
    </row>
    <row r="13558" spans="1:1" s="138" customFormat="1" x14ac:dyDescent="0.25">
      <c r="A13558" s="139"/>
    </row>
    <row r="13559" spans="1:1" s="138" customFormat="1" x14ac:dyDescent="0.25">
      <c r="A13559" s="139"/>
    </row>
    <row r="13560" spans="1:1" s="138" customFormat="1" x14ac:dyDescent="0.25">
      <c r="A13560" s="139"/>
    </row>
    <row r="13561" spans="1:1" s="138" customFormat="1" x14ac:dyDescent="0.25">
      <c r="A13561" s="139"/>
    </row>
    <row r="13562" spans="1:1" s="138" customFormat="1" x14ac:dyDescent="0.25">
      <c r="A13562" s="139"/>
    </row>
    <row r="13563" spans="1:1" s="138" customFormat="1" x14ac:dyDescent="0.25">
      <c r="A13563" s="139"/>
    </row>
    <row r="13564" spans="1:1" s="138" customFormat="1" x14ac:dyDescent="0.25">
      <c r="A13564" s="139"/>
    </row>
    <row r="13565" spans="1:1" s="138" customFormat="1" x14ac:dyDescent="0.25">
      <c r="A13565" s="139"/>
    </row>
    <row r="13566" spans="1:1" s="138" customFormat="1" x14ac:dyDescent="0.25">
      <c r="A13566" s="139"/>
    </row>
    <row r="13567" spans="1:1" s="138" customFormat="1" x14ac:dyDescent="0.25">
      <c r="A13567" s="139"/>
    </row>
    <row r="13568" spans="1:1" s="138" customFormat="1" x14ac:dyDescent="0.25">
      <c r="A13568" s="139"/>
    </row>
    <row r="13569" spans="1:1" s="138" customFormat="1" x14ac:dyDescent="0.25">
      <c r="A13569" s="139"/>
    </row>
    <row r="13570" spans="1:1" s="138" customFormat="1" x14ac:dyDescent="0.25">
      <c r="A13570" s="139"/>
    </row>
    <row r="13571" spans="1:1" s="138" customFormat="1" x14ac:dyDescent="0.25">
      <c r="A13571" s="139"/>
    </row>
    <row r="13572" spans="1:1" s="138" customFormat="1" x14ac:dyDescent="0.25">
      <c r="A13572" s="139"/>
    </row>
    <row r="13573" spans="1:1" s="138" customFormat="1" x14ac:dyDescent="0.25">
      <c r="A13573" s="139"/>
    </row>
    <row r="13574" spans="1:1" s="138" customFormat="1" x14ac:dyDescent="0.25">
      <c r="A13574" s="139"/>
    </row>
    <row r="13575" spans="1:1" s="138" customFormat="1" x14ac:dyDescent="0.25">
      <c r="A13575" s="139"/>
    </row>
    <row r="13576" spans="1:1" s="138" customFormat="1" x14ac:dyDescent="0.25">
      <c r="A13576" s="139"/>
    </row>
    <row r="13577" spans="1:1" s="138" customFormat="1" x14ac:dyDescent="0.25">
      <c r="A13577" s="139"/>
    </row>
    <row r="13578" spans="1:1" s="138" customFormat="1" x14ac:dyDescent="0.25">
      <c r="A13578" s="139"/>
    </row>
    <row r="13579" spans="1:1" s="138" customFormat="1" x14ac:dyDescent="0.25">
      <c r="A13579" s="139"/>
    </row>
    <row r="13580" spans="1:1" s="138" customFormat="1" x14ac:dyDescent="0.25">
      <c r="A13580" s="139"/>
    </row>
    <row r="13581" spans="1:1" s="138" customFormat="1" x14ac:dyDescent="0.25">
      <c r="A13581" s="139"/>
    </row>
    <row r="13582" spans="1:1" s="138" customFormat="1" x14ac:dyDescent="0.25">
      <c r="A13582" s="139"/>
    </row>
    <row r="13583" spans="1:1" s="138" customFormat="1" x14ac:dyDescent="0.25">
      <c r="A13583" s="139"/>
    </row>
    <row r="13584" spans="1:1" s="138" customFormat="1" x14ac:dyDescent="0.25">
      <c r="A13584" s="139"/>
    </row>
    <row r="13585" spans="1:1" s="138" customFormat="1" x14ac:dyDescent="0.25">
      <c r="A13585" s="139"/>
    </row>
    <row r="13586" spans="1:1" s="138" customFormat="1" x14ac:dyDescent="0.25">
      <c r="A13586" s="139"/>
    </row>
    <row r="13587" spans="1:1" s="138" customFormat="1" x14ac:dyDescent="0.25">
      <c r="A13587" s="139"/>
    </row>
    <row r="13588" spans="1:1" s="138" customFormat="1" x14ac:dyDescent="0.25">
      <c r="A13588" s="139"/>
    </row>
    <row r="13589" spans="1:1" s="138" customFormat="1" x14ac:dyDescent="0.25">
      <c r="A13589" s="139"/>
    </row>
    <row r="13590" spans="1:1" s="138" customFormat="1" x14ac:dyDescent="0.25">
      <c r="A13590" s="139"/>
    </row>
    <row r="13591" spans="1:1" s="138" customFormat="1" x14ac:dyDescent="0.25">
      <c r="A13591" s="139"/>
    </row>
    <row r="13592" spans="1:1" s="138" customFormat="1" x14ac:dyDescent="0.25">
      <c r="A13592" s="139"/>
    </row>
    <row r="13593" spans="1:1" s="138" customFormat="1" x14ac:dyDescent="0.25">
      <c r="A13593" s="139"/>
    </row>
    <row r="13594" spans="1:1" s="138" customFormat="1" x14ac:dyDescent="0.25">
      <c r="A13594" s="139"/>
    </row>
    <row r="13595" spans="1:1" s="138" customFormat="1" x14ac:dyDescent="0.25">
      <c r="A13595" s="139"/>
    </row>
    <row r="13596" spans="1:1" s="138" customFormat="1" x14ac:dyDescent="0.25">
      <c r="A13596" s="139"/>
    </row>
    <row r="13597" spans="1:1" s="138" customFormat="1" x14ac:dyDescent="0.25">
      <c r="A13597" s="139"/>
    </row>
    <row r="13598" spans="1:1" s="138" customFormat="1" x14ac:dyDescent="0.25">
      <c r="A13598" s="139"/>
    </row>
    <row r="13599" spans="1:1" s="138" customFormat="1" x14ac:dyDescent="0.25">
      <c r="A13599" s="139"/>
    </row>
    <row r="13600" spans="1:1" s="138" customFormat="1" x14ac:dyDescent="0.25">
      <c r="A13600" s="139"/>
    </row>
    <row r="13601" spans="1:1" s="138" customFormat="1" x14ac:dyDescent="0.25">
      <c r="A13601" s="139"/>
    </row>
    <row r="13602" spans="1:1" s="138" customFormat="1" x14ac:dyDescent="0.25">
      <c r="A13602" s="139"/>
    </row>
    <row r="13603" spans="1:1" s="138" customFormat="1" x14ac:dyDescent="0.25">
      <c r="A13603" s="139"/>
    </row>
    <row r="13604" spans="1:1" s="138" customFormat="1" x14ac:dyDescent="0.25">
      <c r="A13604" s="139"/>
    </row>
    <row r="13605" spans="1:1" s="138" customFormat="1" x14ac:dyDescent="0.25">
      <c r="A13605" s="139"/>
    </row>
    <row r="13606" spans="1:1" s="138" customFormat="1" x14ac:dyDescent="0.25">
      <c r="A13606" s="139"/>
    </row>
    <row r="13607" spans="1:1" s="138" customFormat="1" x14ac:dyDescent="0.25">
      <c r="A13607" s="139"/>
    </row>
    <row r="13608" spans="1:1" s="138" customFormat="1" x14ac:dyDescent="0.25">
      <c r="A13608" s="139"/>
    </row>
    <row r="13609" spans="1:1" s="138" customFormat="1" x14ac:dyDescent="0.25">
      <c r="A13609" s="139"/>
    </row>
    <row r="13610" spans="1:1" s="138" customFormat="1" x14ac:dyDescent="0.25">
      <c r="A13610" s="139"/>
    </row>
    <row r="13611" spans="1:1" s="138" customFormat="1" x14ac:dyDescent="0.25">
      <c r="A13611" s="139"/>
    </row>
    <row r="13612" spans="1:1" s="138" customFormat="1" x14ac:dyDescent="0.25">
      <c r="A13612" s="139"/>
    </row>
    <row r="13613" spans="1:1" s="138" customFormat="1" x14ac:dyDescent="0.25">
      <c r="A13613" s="139"/>
    </row>
    <row r="13614" spans="1:1" s="138" customFormat="1" x14ac:dyDescent="0.25">
      <c r="A13614" s="139"/>
    </row>
    <row r="13615" spans="1:1" s="138" customFormat="1" x14ac:dyDescent="0.25">
      <c r="A13615" s="139"/>
    </row>
    <row r="13616" spans="1:1" s="138" customFormat="1" x14ac:dyDescent="0.25">
      <c r="A13616" s="139"/>
    </row>
    <row r="13617" spans="1:1" s="138" customFormat="1" x14ac:dyDescent="0.25">
      <c r="A13617" s="139"/>
    </row>
    <row r="13618" spans="1:1" s="138" customFormat="1" x14ac:dyDescent="0.25">
      <c r="A13618" s="139"/>
    </row>
    <row r="13619" spans="1:1" s="138" customFormat="1" x14ac:dyDescent="0.25">
      <c r="A13619" s="139"/>
    </row>
    <row r="13620" spans="1:1" s="138" customFormat="1" x14ac:dyDescent="0.25">
      <c r="A13620" s="139"/>
    </row>
    <row r="13621" spans="1:1" s="138" customFormat="1" x14ac:dyDescent="0.25">
      <c r="A13621" s="139"/>
    </row>
    <row r="13622" spans="1:1" s="138" customFormat="1" x14ac:dyDescent="0.25">
      <c r="A13622" s="139"/>
    </row>
    <row r="13623" spans="1:1" s="138" customFormat="1" x14ac:dyDescent="0.25">
      <c r="A13623" s="139"/>
    </row>
    <row r="13624" spans="1:1" s="138" customFormat="1" x14ac:dyDescent="0.25">
      <c r="A13624" s="139"/>
    </row>
    <row r="13625" spans="1:1" s="138" customFormat="1" x14ac:dyDescent="0.25">
      <c r="A13625" s="139"/>
    </row>
    <row r="13626" spans="1:1" s="138" customFormat="1" x14ac:dyDescent="0.25">
      <c r="A13626" s="139"/>
    </row>
    <row r="13627" spans="1:1" s="138" customFormat="1" x14ac:dyDescent="0.25">
      <c r="A13627" s="139"/>
    </row>
    <row r="13628" spans="1:1" s="138" customFormat="1" x14ac:dyDescent="0.25">
      <c r="A13628" s="139"/>
    </row>
    <row r="13629" spans="1:1" s="138" customFormat="1" x14ac:dyDescent="0.25">
      <c r="A13629" s="139"/>
    </row>
    <row r="13630" spans="1:1" s="138" customFormat="1" x14ac:dyDescent="0.25">
      <c r="A13630" s="139"/>
    </row>
    <row r="13631" spans="1:1" s="138" customFormat="1" x14ac:dyDescent="0.25">
      <c r="A13631" s="139"/>
    </row>
    <row r="13632" spans="1:1" s="138" customFormat="1" x14ac:dyDescent="0.25">
      <c r="A13632" s="139"/>
    </row>
    <row r="13633" spans="1:1" s="138" customFormat="1" x14ac:dyDescent="0.25">
      <c r="A13633" s="139"/>
    </row>
    <row r="13634" spans="1:1" s="138" customFormat="1" x14ac:dyDescent="0.25">
      <c r="A13634" s="139"/>
    </row>
    <row r="13635" spans="1:1" s="138" customFormat="1" x14ac:dyDescent="0.25">
      <c r="A13635" s="139"/>
    </row>
    <row r="13636" spans="1:1" s="138" customFormat="1" x14ac:dyDescent="0.25">
      <c r="A13636" s="139"/>
    </row>
    <row r="13637" spans="1:1" s="138" customFormat="1" x14ac:dyDescent="0.25">
      <c r="A13637" s="139"/>
    </row>
    <row r="13638" spans="1:1" s="138" customFormat="1" x14ac:dyDescent="0.25">
      <c r="A13638" s="139"/>
    </row>
    <row r="13639" spans="1:1" s="138" customFormat="1" x14ac:dyDescent="0.25">
      <c r="A13639" s="139"/>
    </row>
    <row r="13640" spans="1:1" s="138" customFormat="1" x14ac:dyDescent="0.25">
      <c r="A13640" s="139"/>
    </row>
    <row r="13641" spans="1:1" s="138" customFormat="1" x14ac:dyDescent="0.25">
      <c r="A13641" s="139"/>
    </row>
    <row r="13642" spans="1:1" s="138" customFormat="1" x14ac:dyDescent="0.25">
      <c r="A13642" s="139"/>
    </row>
    <row r="13643" spans="1:1" s="138" customFormat="1" x14ac:dyDescent="0.25">
      <c r="A13643" s="139"/>
    </row>
    <row r="13644" spans="1:1" s="138" customFormat="1" x14ac:dyDescent="0.25">
      <c r="A13644" s="139"/>
    </row>
    <row r="13645" spans="1:1" s="138" customFormat="1" x14ac:dyDescent="0.25">
      <c r="A13645" s="139"/>
    </row>
    <row r="13646" spans="1:1" s="138" customFormat="1" x14ac:dyDescent="0.25">
      <c r="A13646" s="139"/>
    </row>
    <row r="13647" spans="1:1" s="138" customFormat="1" x14ac:dyDescent="0.25">
      <c r="A13647" s="139"/>
    </row>
    <row r="13648" spans="1:1" s="138" customFormat="1" x14ac:dyDescent="0.25">
      <c r="A13648" s="139"/>
    </row>
    <row r="13649" spans="1:1" s="138" customFormat="1" x14ac:dyDescent="0.25">
      <c r="A13649" s="139"/>
    </row>
    <row r="13650" spans="1:1" s="138" customFormat="1" x14ac:dyDescent="0.25">
      <c r="A13650" s="139"/>
    </row>
    <row r="13651" spans="1:1" s="138" customFormat="1" x14ac:dyDescent="0.25">
      <c r="A13651" s="139"/>
    </row>
    <row r="13652" spans="1:1" s="138" customFormat="1" x14ac:dyDescent="0.25">
      <c r="A13652" s="139"/>
    </row>
    <row r="13653" spans="1:1" s="138" customFormat="1" x14ac:dyDescent="0.25">
      <c r="A13653" s="139"/>
    </row>
    <row r="13654" spans="1:1" s="138" customFormat="1" x14ac:dyDescent="0.25">
      <c r="A13654" s="139"/>
    </row>
    <row r="13655" spans="1:1" s="138" customFormat="1" x14ac:dyDescent="0.25">
      <c r="A13655" s="139"/>
    </row>
    <row r="13656" spans="1:1" s="138" customFormat="1" x14ac:dyDescent="0.25">
      <c r="A13656" s="139"/>
    </row>
    <row r="13657" spans="1:1" s="138" customFormat="1" x14ac:dyDescent="0.25">
      <c r="A13657" s="139"/>
    </row>
    <row r="13658" spans="1:1" s="138" customFormat="1" x14ac:dyDescent="0.25">
      <c r="A13658" s="139"/>
    </row>
    <row r="13659" spans="1:1" s="138" customFormat="1" x14ac:dyDescent="0.25">
      <c r="A13659" s="139"/>
    </row>
    <row r="13660" spans="1:1" s="138" customFormat="1" x14ac:dyDescent="0.25">
      <c r="A13660" s="139"/>
    </row>
    <row r="13661" spans="1:1" s="138" customFormat="1" x14ac:dyDescent="0.25">
      <c r="A13661" s="139"/>
    </row>
    <row r="13662" spans="1:1" s="138" customFormat="1" x14ac:dyDescent="0.25">
      <c r="A13662" s="139"/>
    </row>
    <row r="13663" spans="1:1" s="138" customFormat="1" x14ac:dyDescent="0.25">
      <c r="A13663" s="139"/>
    </row>
    <row r="13664" spans="1:1" s="138" customFormat="1" x14ac:dyDescent="0.25">
      <c r="A13664" s="139"/>
    </row>
    <row r="13665" spans="1:1" s="138" customFormat="1" x14ac:dyDescent="0.25">
      <c r="A13665" s="139"/>
    </row>
    <row r="13666" spans="1:1" s="138" customFormat="1" x14ac:dyDescent="0.25">
      <c r="A13666" s="139"/>
    </row>
    <row r="13667" spans="1:1" s="138" customFormat="1" x14ac:dyDescent="0.25">
      <c r="A13667" s="139"/>
    </row>
    <row r="13668" spans="1:1" s="138" customFormat="1" x14ac:dyDescent="0.25">
      <c r="A13668" s="139"/>
    </row>
    <row r="13669" spans="1:1" s="138" customFormat="1" x14ac:dyDescent="0.25">
      <c r="A13669" s="139"/>
    </row>
    <row r="13670" spans="1:1" s="138" customFormat="1" x14ac:dyDescent="0.25">
      <c r="A13670" s="139"/>
    </row>
    <row r="13671" spans="1:1" s="138" customFormat="1" x14ac:dyDescent="0.25">
      <c r="A13671" s="139"/>
    </row>
    <row r="13672" spans="1:1" s="138" customFormat="1" x14ac:dyDescent="0.25">
      <c r="A13672" s="139"/>
    </row>
    <row r="13673" spans="1:1" s="138" customFormat="1" x14ac:dyDescent="0.25">
      <c r="A13673" s="139"/>
    </row>
    <row r="13674" spans="1:1" s="138" customFormat="1" x14ac:dyDescent="0.25">
      <c r="A13674" s="139"/>
    </row>
    <row r="13675" spans="1:1" s="138" customFormat="1" x14ac:dyDescent="0.25">
      <c r="A13675" s="139"/>
    </row>
    <row r="13676" spans="1:1" s="138" customFormat="1" x14ac:dyDescent="0.25">
      <c r="A13676" s="139"/>
    </row>
    <row r="13677" spans="1:1" s="138" customFormat="1" x14ac:dyDescent="0.25">
      <c r="A13677" s="139"/>
    </row>
    <row r="13678" spans="1:1" s="138" customFormat="1" x14ac:dyDescent="0.25">
      <c r="A13678" s="139"/>
    </row>
    <row r="13679" spans="1:1" s="138" customFormat="1" x14ac:dyDescent="0.25">
      <c r="A13679" s="139"/>
    </row>
    <row r="13680" spans="1:1" s="138" customFormat="1" x14ac:dyDescent="0.25">
      <c r="A13680" s="139"/>
    </row>
    <row r="13681" spans="1:1" s="138" customFormat="1" x14ac:dyDescent="0.25">
      <c r="A13681" s="139"/>
    </row>
    <row r="13682" spans="1:1" s="138" customFormat="1" x14ac:dyDescent="0.25">
      <c r="A13682" s="139"/>
    </row>
    <row r="13683" spans="1:1" s="138" customFormat="1" x14ac:dyDescent="0.25">
      <c r="A13683" s="139"/>
    </row>
    <row r="13684" spans="1:1" s="138" customFormat="1" x14ac:dyDescent="0.25">
      <c r="A13684" s="139"/>
    </row>
    <row r="13685" spans="1:1" s="138" customFormat="1" x14ac:dyDescent="0.25">
      <c r="A13685" s="139"/>
    </row>
    <row r="13686" spans="1:1" s="138" customFormat="1" x14ac:dyDescent="0.25">
      <c r="A13686" s="139"/>
    </row>
    <row r="13687" spans="1:1" s="138" customFormat="1" x14ac:dyDescent="0.25">
      <c r="A13687" s="139"/>
    </row>
    <row r="13688" spans="1:1" s="138" customFormat="1" x14ac:dyDescent="0.25">
      <c r="A13688" s="139"/>
    </row>
    <row r="13689" spans="1:1" s="138" customFormat="1" x14ac:dyDescent="0.25">
      <c r="A13689" s="139"/>
    </row>
    <row r="13690" spans="1:1" s="138" customFormat="1" x14ac:dyDescent="0.25">
      <c r="A13690" s="139"/>
    </row>
    <row r="13691" spans="1:1" s="138" customFormat="1" x14ac:dyDescent="0.25">
      <c r="A13691" s="139"/>
    </row>
    <row r="13692" spans="1:1" s="138" customFormat="1" x14ac:dyDescent="0.25">
      <c r="A13692" s="139"/>
    </row>
    <row r="13693" spans="1:1" s="138" customFormat="1" x14ac:dyDescent="0.25">
      <c r="A13693" s="139"/>
    </row>
    <row r="13694" spans="1:1" s="138" customFormat="1" x14ac:dyDescent="0.25">
      <c r="A13694" s="139"/>
    </row>
    <row r="13695" spans="1:1" s="138" customFormat="1" x14ac:dyDescent="0.25">
      <c r="A13695" s="139"/>
    </row>
    <row r="13696" spans="1:1" s="138" customFormat="1" x14ac:dyDescent="0.25">
      <c r="A13696" s="139"/>
    </row>
    <row r="13697" spans="1:1" s="138" customFormat="1" x14ac:dyDescent="0.25">
      <c r="A13697" s="139"/>
    </row>
    <row r="13698" spans="1:1" s="138" customFormat="1" x14ac:dyDescent="0.25">
      <c r="A13698" s="139"/>
    </row>
    <row r="13699" spans="1:1" s="138" customFormat="1" x14ac:dyDescent="0.25">
      <c r="A13699" s="139"/>
    </row>
    <row r="13700" spans="1:1" s="138" customFormat="1" x14ac:dyDescent="0.25">
      <c r="A13700" s="139"/>
    </row>
    <row r="13701" spans="1:1" s="138" customFormat="1" x14ac:dyDescent="0.25">
      <c r="A13701" s="139"/>
    </row>
    <row r="13702" spans="1:1" s="138" customFormat="1" x14ac:dyDescent="0.25">
      <c r="A13702" s="139"/>
    </row>
    <row r="13703" spans="1:1" s="138" customFormat="1" x14ac:dyDescent="0.25">
      <c r="A13703" s="139"/>
    </row>
    <row r="13704" spans="1:1" s="138" customFormat="1" x14ac:dyDescent="0.25">
      <c r="A13704" s="139"/>
    </row>
    <row r="13705" spans="1:1" s="138" customFormat="1" x14ac:dyDescent="0.25">
      <c r="A13705" s="139"/>
    </row>
    <row r="13706" spans="1:1" s="138" customFormat="1" x14ac:dyDescent="0.25">
      <c r="A13706" s="139"/>
    </row>
    <row r="13707" spans="1:1" s="138" customFormat="1" x14ac:dyDescent="0.25">
      <c r="A13707" s="139"/>
    </row>
    <row r="13708" spans="1:1" s="138" customFormat="1" x14ac:dyDescent="0.25">
      <c r="A13708" s="139"/>
    </row>
    <row r="13709" spans="1:1" s="138" customFormat="1" x14ac:dyDescent="0.25">
      <c r="A13709" s="139"/>
    </row>
    <row r="13710" spans="1:1" s="138" customFormat="1" x14ac:dyDescent="0.25">
      <c r="A13710" s="139"/>
    </row>
    <row r="13711" spans="1:1" s="138" customFormat="1" x14ac:dyDescent="0.25">
      <c r="A13711" s="139"/>
    </row>
    <row r="13712" spans="1:1" s="138" customFormat="1" x14ac:dyDescent="0.25">
      <c r="A13712" s="139"/>
    </row>
    <row r="13713" spans="1:1" s="138" customFormat="1" x14ac:dyDescent="0.25">
      <c r="A13713" s="139"/>
    </row>
    <row r="13714" spans="1:1" s="138" customFormat="1" x14ac:dyDescent="0.25">
      <c r="A13714" s="139"/>
    </row>
    <row r="13715" spans="1:1" s="138" customFormat="1" x14ac:dyDescent="0.25">
      <c r="A13715" s="139"/>
    </row>
    <row r="13716" spans="1:1" s="138" customFormat="1" x14ac:dyDescent="0.25">
      <c r="A13716" s="139"/>
    </row>
    <row r="13717" spans="1:1" s="138" customFormat="1" x14ac:dyDescent="0.25">
      <c r="A13717" s="139"/>
    </row>
    <row r="13718" spans="1:1" s="138" customFormat="1" x14ac:dyDescent="0.25">
      <c r="A13718" s="139"/>
    </row>
    <row r="13719" spans="1:1" s="138" customFormat="1" x14ac:dyDescent="0.25">
      <c r="A13719" s="139"/>
    </row>
    <row r="13720" spans="1:1" s="138" customFormat="1" x14ac:dyDescent="0.25">
      <c r="A13720" s="139"/>
    </row>
    <row r="13721" spans="1:1" s="138" customFormat="1" x14ac:dyDescent="0.25">
      <c r="A13721" s="139"/>
    </row>
    <row r="13722" spans="1:1" s="138" customFormat="1" x14ac:dyDescent="0.25">
      <c r="A13722" s="139"/>
    </row>
    <row r="13723" spans="1:1" s="138" customFormat="1" x14ac:dyDescent="0.25">
      <c r="A13723" s="139"/>
    </row>
    <row r="13724" spans="1:1" s="138" customFormat="1" x14ac:dyDescent="0.25">
      <c r="A13724" s="139"/>
    </row>
    <row r="13725" spans="1:1" s="138" customFormat="1" x14ac:dyDescent="0.25">
      <c r="A13725" s="139"/>
    </row>
    <row r="13726" spans="1:1" s="138" customFormat="1" x14ac:dyDescent="0.25">
      <c r="A13726" s="139"/>
    </row>
    <row r="13727" spans="1:1" s="138" customFormat="1" x14ac:dyDescent="0.25">
      <c r="A13727" s="139"/>
    </row>
    <row r="13728" spans="1:1" s="138" customFormat="1" x14ac:dyDescent="0.25">
      <c r="A13728" s="139"/>
    </row>
    <row r="13729" spans="1:1" s="138" customFormat="1" x14ac:dyDescent="0.25">
      <c r="A13729" s="139"/>
    </row>
    <row r="13730" spans="1:1" s="138" customFormat="1" x14ac:dyDescent="0.25">
      <c r="A13730" s="139"/>
    </row>
    <row r="13731" spans="1:1" s="138" customFormat="1" x14ac:dyDescent="0.25">
      <c r="A13731" s="139"/>
    </row>
    <row r="13732" spans="1:1" s="138" customFormat="1" x14ac:dyDescent="0.25">
      <c r="A13732" s="139"/>
    </row>
    <row r="13733" spans="1:1" s="138" customFormat="1" x14ac:dyDescent="0.25">
      <c r="A13733" s="139"/>
    </row>
    <row r="13734" spans="1:1" s="138" customFormat="1" x14ac:dyDescent="0.25">
      <c r="A13734" s="139"/>
    </row>
    <row r="13735" spans="1:1" s="138" customFormat="1" x14ac:dyDescent="0.25">
      <c r="A13735" s="139"/>
    </row>
    <row r="13736" spans="1:1" s="138" customFormat="1" x14ac:dyDescent="0.25">
      <c r="A13736" s="139"/>
    </row>
    <row r="13737" spans="1:1" s="138" customFormat="1" x14ac:dyDescent="0.25">
      <c r="A13737" s="139"/>
    </row>
    <row r="13738" spans="1:1" s="138" customFormat="1" x14ac:dyDescent="0.25">
      <c r="A13738" s="139"/>
    </row>
    <row r="13739" spans="1:1" s="138" customFormat="1" x14ac:dyDescent="0.25">
      <c r="A13739" s="139"/>
    </row>
    <row r="13740" spans="1:1" s="138" customFormat="1" x14ac:dyDescent="0.25">
      <c r="A13740" s="139"/>
    </row>
    <row r="13741" spans="1:1" s="138" customFormat="1" x14ac:dyDescent="0.25">
      <c r="A13741" s="139"/>
    </row>
    <row r="13742" spans="1:1" s="138" customFormat="1" x14ac:dyDescent="0.25">
      <c r="A13742" s="139"/>
    </row>
    <row r="13743" spans="1:1" s="138" customFormat="1" x14ac:dyDescent="0.25">
      <c r="A13743" s="139"/>
    </row>
    <row r="13744" spans="1:1" s="138" customFormat="1" x14ac:dyDescent="0.25">
      <c r="A13744" s="139"/>
    </row>
    <row r="13745" spans="1:1" s="138" customFormat="1" x14ac:dyDescent="0.25">
      <c r="A13745" s="139"/>
    </row>
    <row r="13746" spans="1:1" s="138" customFormat="1" x14ac:dyDescent="0.25">
      <c r="A13746" s="139"/>
    </row>
    <row r="13747" spans="1:1" s="138" customFormat="1" x14ac:dyDescent="0.25">
      <c r="A13747" s="139"/>
    </row>
    <row r="13748" spans="1:1" s="138" customFormat="1" x14ac:dyDescent="0.25">
      <c r="A13748" s="139"/>
    </row>
    <row r="13749" spans="1:1" s="138" customFormat="1" x14ac:dyDescent="0.25">
      <c r="A13749" s="139"/>
    </row>
    <row r="13750" spans="1:1" s="138" customFormat="1" x14ac:dyDescent="0.25">
      <c r="A13750" s="139"/>
    </row>
    <row r="13751" spans="1:1" s="138" customFormat="1" x14ac:dyDescent="0.25">
      <c r="A13751" s="139"/>
    </row>
    <row r="13752" spans="1:1" s="138" customFormat="1" x14ac:dyDescent="0.25">
      <c r="A13752" s="139"/>
    </row>
    <row r="13753" spans="1:1" s="138" customFormat="1" x14ac:dyDescent="0.25">
      <c r="A13753" s="139"/>
    </row>
    <row r="13754" spans="1:1" s="138" customFormat="1" x14ac:dyDescent="0.25">
      <c r="A13754" s="139"/>
    </row>
    <row r="13755" spans="1:1" s="138" customFormat="1" x14ac:dyDescent="0.25">
      <c r="A13755" s="139"/>
    </row>
    <row r="13756" spans="1:1" s="138" customFormat="1" x14ac:dyDescent="0.25">
      <c r="A13756" s="139"/>
    </row>
    <row r="13757" spans="1:1" s="138" customFormat="1" x14ac:dyDescent="0.25">
      <c r="A13757" s="139"/>
    </row>
    <row r="13758" spans="1:1" s="138" customFormat="1" x14ac:dyDescent="0.25">
      <c r="A13758" s="139"/>
    </row>
    <row r="13759" spans="1:1" s="138" customFormat="1" x14ac:dyDescent="0.25">
      <c r="A13759" s="139"/>
    </row>
    <row r="13760" spans="1:1" s="138" customFormat="1" x14ac:dyDescent="0.25">
      <c r="A13760" s="139"/>
    </row>
    <row r="13761" spans="1:1" s="138" customFormat="1" x14ac:dyDescent="0.25">
      <c r="A13761" s="139"/>
    </row>
    <row r="13762" spans="1:1" s="138" customFormat="1" x14ac:dyDescent="0.25">
      <c r="A13762" s="139"/>
    </row>
    <row r="13763" spans="1:1" s="138" customFormat="1" x14ac:dyDescent="0.25">
      <c r="A13763" s="139"/>
    </row>
    <row r="13764" spans="1:1" s="138" customFormat="1" x14ac:dyDescent="0.25">
      <c r="A13764" s="139"/>
    </row>
    <row r="13765" spans="1:1" s="138" customFormat="1" x14ac:dyDescent="0.25">
      <c r="A13765" s="139"/>
    </row>
    <row r="13766" spans="1:1" s="138" customFormat="1" x14ac:dyDescent="0.25">
      <c r="A13766" s="139"/>
    </row>
    <row r="13767" spans="1:1" s="138" customFormat="1" x14ac:dyDescent="0.25">
      <c r="A13767" s="139"/>
    </row>
    <row r="13768" spans="1:1" s="138" customFormat="1" x14ac:dyDescent="0.25">
      <c r="A13768" s="139"/>
    </row>
    <row r="13769" spans="1:1" s="138" customFormat="1" x14ac:dyDescent="0.25">
      <c r="A13769" s="139"/>
    </row>
    <row r="13770" spans="1:1" s="138" customFormat="1" x14ac:dyDescent="0.25">
      <c r="A13770" s="139"/>
    </row>
    <row r="13771" spans="1:1" s="138" customFormat="1" x14ac:dyDescent="0.25">
      <c r="A13771" s="139"/>
    </row>
    <row r="13772" spans="1:1" s="138" customFormat="1" x14ac:dyDescent="0.25">
      <c r="A13772" s="139"/>
    </row>
    <row r="13773" spans="1:1" s="138" customFormat="1" x14ac:dyDescent="0.25">
      <c r="A13773" s="139"/>
    </row>
    <row r="13774" spans="1:1" s="138" customFormat="1" x14ac:dyDescent="0.25">
      <c r="A13774" s="139"/>
    </row>
    <row r="13775" spans="1:1" s="138" customFormat="1" x14ac:dyDescent="0.25">
      <c r="A13775" s="139"/>
    </row>
    <row r="13776" spans="1:1" s="138" customFormat="1" x14ac:dyDescent="0.25">
      <c r="A13776" s="139"/>
    </row>
    <row r="13777" spans="1:1" s="138" customFormat="1" x14ac:dyDescent="0.25">
      <c r="A13777" s="139"/>
    </row>
    <row r="13778" spans="1:1" s="138" customFormat="1" x14ac:dyDescent="0.25">
      <c r="A13778" s="139"/>
    </row>
    <row r="13779" spans="1:1" s="138" customFormat="1" x14ac:dyDescent="0.25">
      <c r="A13779" s="139"/>
    </row>
    <row r="13780" spans="1:1" s="138" customFormat="1" x14ac:dyDescent="0.25">
      <c r="A13780" s="139"/>
    </row>
    <row r="13781" spans="1:1" s="138" customFormat="1" x14ac:dyDescent="0.25">
      <c r="A13781" s="139"/>
    </row>
    <row r="13782" spans="1:1" s="138" customFormat="1" x14ac:dyDescent="0.25">
      <c r="A13782" s="139"/>
    </row>
    <row r="13783" spans="1:1" s="138" customFormat="1" x14ac:dyDescent="0.25">
      <c r="A13783" s="139"/>
    </row>
    <row r="13784" spans="1:1" s="138" customFormat="1" x14ac:dyDescent="0.25">
      <c r="A13784" s="139"/>
    </row>
    <row r="13785" spans="1:1" s="138" customFormat="1" x14ac:dyDescent="0.25">
      <c r="A13785" s="139"/>
    </row>
    <row r="13786" spans="1:1" s="138" customFormat="1" x14ac:dyDescent="0.25">
      <c r="A13786" s="139"/>
    </row>
    <row r="13787" spans="1:1" s="138" customFormat="1" x14ac:dyDescent="0.25">
      <c r="A13787" s="139"/>
    </row>
    <row r="13788" spans="1:1" s="138" customFormat="1" x14ac:dyDescent="0.25">
      <c r="A13788" s="139"/>
    </row>
    <row r="13789" spans="1:1" s="138" customFormat="1" x14ac:dyDescent="0.25">
      <c r="A13789" s="139"/>
    </row>
    <row r="13790" spans="1:1" s="138" customFormat="1" x14ac:dyDescent="0.25">
      <c r="A13790" s="139"/>
    </row>
    <row r="13791" spans="1:1" s="138" customFormat="1" x14ac:dyDescent="0.25">
      <c r="A13791" s="139"/>
    </row>
    <row r="13792" spans="1:1" s="138" customFormat="1" x14ac:dyDescent="0.25">
      <c r="A13792" s="139"/>
    </row>
    <row r="13793" spans="1:1" s="138" customFormat="1" x14ac:dyDescent="0.25">
      <c r="A13793" s="139"/>
    </row>
    <row r="13794" spans="1:1" s="138" customFormat="1" x14ac:dyDescent="0.25">
      <c r="A13794" s="139"/>
    </row>
    <row r="13795" spans="1:1" s="138" customFormat="1" x14ac:dyDescent="0.25">
      <c r="A13795" s="139"/>
    </row>
    <row r="13796" spans="1:1" s="138" customFormat="1" x14ac:dyDescent="0.25">
      <c r="A13796" s="139"/>
    </row>
    <row r="13797" spans="1:1" s="138" customFormat="1" x14ac:dyDescent="0.25">
      <c r="A13797" s="139"/>
    </row>
    <row r="13798" spans="1:1" s="138" customFormat="1" x14ac:dyDescent="0.25">
      <c r="A13798" s="139"/>
    </row>
    <row r="13799" spans="1:1" s="138" customFormat="1" x14ac:dyDescent="0.25">
      <c r="A13799" s="139"/>
    </row>
    <row r="13800" spans="1:1" s="138" customFormat="1" x14ac:dyDescent="0.25">
      <c r="A13800" s="139"/>
    </row>
    <row r="13801" spans="1:1" s="138" customFormat="1" x14ac:dyDescent="0.25">
      <c r="A13801" s="139"/>
    </row>
    <row r="13802" spans="1:1" s="138" customFormat="1" x14ac:dyDescent="0.25">
      <c r="A13802" s="139"/>
    </row>
    <row r="13803" spans="1:1" s="138" customFormat="1" x14ac:dyDescent="0.25">
      <c r="A13803" s="139"/>
    </row>
    <row r="13804" spans="1:1" s="138" customFormat="1" x14ac:dyDescent="0.25">
      <c r="A13804" s="139"/>
    </row>
    <row r="13805" spans="1:1" s="138" customFormat="1" x14ac:dyDescent="0.25">
      <c r="A13805" s="139"/>
    </row>
    <row r="13806" spans="1:1" s="138" customFormat="1" x14ac:dyDescent="0.25">
      <c r="A13806" s="139"/>
    </row>
    <row r="13807" spans="1:1" s="138" customFormat="1" x14ac:dyDescent="0.25">
      <c r="A13807" s="139"/>
    </row>
    <row r="13808" spans="1:1" s="138" customFormat="1" x14ac:dyDescent="0.25">
      <c r="A13808" s="139"/>
    </row>
    <row r="13809" spans="1:1" s="138" customFormat="1" x14ac:dyDescent="0.25">
      <c r="A13809" s="139"/>
    </row>
    <row r="13810" spans="1:1" s="138" customFormat="1" x14ac:dyDescent="0.25">
      <c r="A13810" s="139"/>
    </row>
    <row r="13811" spans="1:1" s="138" customFormat="1" x14ac:dyDescent="0.25">
      <c r="A13811" s="139"/>
    </row>
    <row r="13812" spans="1:1" s="138" customFormat="1" x14ac:dyDescent="0.25">
      <c r="A13812" s="139"/>
    </row>
    <row r="13813" spans="1:1" s="138" customFormat="1" x14ac:dyDescent="0.25">
      <c r="A13813" s="139"/>
    </row>
    <row r="13814" spans="1:1" s="138" customFormat="1" x14ac:dyDescent="0.25">
      <c r="A13814" s="139"/>
    </row>
    <row r="13815" spans="1:1" s="138" customFormat="1" x14ac:dyDescent="0.25">
      <c r="A13815" s="139"/>
    </row>
    <row r="13816" spans="1:1" s="138" customFormat="1" x14ac:dyDescent="0.25">
      <c r="A13816" s="139"/>
    </row>
    <row r="13817" spans="1:1" s="138" customFormat="1" x14ac:dyDescent="0.25">
      <c r="A13817" s="139"/>
    </row>
    <row r="13818" spans="1:1" s="138" customFormat="1" x14ac:dyDescent="0.25">
      <c r="A13818" s="139"/>
    </row>
    <row r="13819" spans="1:1" s="138" customFormat="1" x14ac:dyDescent="0.25">
      <c r="A13819" s="139"/>
    </row>
    <row r="13820" spans="1:1" s="138" customFormat="1" x14ac:dyDescent="0.25">
      <c r="A13820" s="139"/>
    </row>
    <row r="13821" spans="1:1" s="138" customFormat="1" x14ac:dyDescent="0.25">
      <c r="A13821" s="139"/>
    </row>
    <row r="13822" spans="1:1" s="138" customFormat="1" x14ac:dyDescent="0.25">
      <c r="A13822" s="139"/>
    </row>
    <row r="13823" spans="1:1" s="138" customFormat="1" x14ac:dyDescent="0.25">
      <c r="A13823" s="139"/>
    </row>
    <row r="13824" spans="1:1" s="138" customFormat="1" x14ac:dyDescent="0.25">
      <c r="A13824" s="139"/>
    </row>
    <row r="13825" spans="1:1" s="138" customFormat="1" x14ac:dyDescent="0.25">
      <c r="A13825" s="139"/>
    </row>
    <row r="13826" spans="1:1" s="138" customFormat="1" x14ac:dyDescent="0.25">
      <c r="A13826" s="139"/>
    </row>
    <row r="13827" spans="1:1" s="138" customFormat="1" x14ac:dyDescent="0.25">
      <c r="A13827" s="139"/>
    </row>
    <row r="13828" spans="1:1" s="138" customFormat="1" x14ac:dyDescent="0.25">
      <c r="A13828" s="139"/>
    </row>
    <row r="13829" spans="1:1" s="138" customFormat="1" x14ac:dyDescent="0.25">
      <c r="A13829" s="139"/>
    </row>
    <row r="13830" spans="1:1" s="138" customFormat="1" x14ac:dyDescent="0.25">
      <c r="A13830" s="139"/>
    </row>
    <row r="13831" spans="1:1" s="138" customFormat="1" x14ac:dyDescent="0.25">
      <c r="A13831" s="139"/>
    </row>
    <row r="13832" spans="1:1" s="138" customFormat="1" x14ac:dyDescent="0.25">
      <c r="A13832" s="139"/>
    </row>
    <row r="13833" spans="1:1" s="138" customFormat="1" x14ac:dyDescent="0.25">
      <c r="A13833" s="139"/>
    </row>
    <row r="13834" spans="1:1" s="138" customFormat="1" x14ac:dyDescent="0.25">
      <c r="A13834" s="139"/>
    </row>
    <row r="13835" spans="1:1" s="138" customFormat="1" x14ac:dyDescent="0.25">
      <c r="A13835" s="139"/>
    </row>
    <row r="13836" spans="1:1" s="138" customFormat="1" x14ac:dyDescent="0.25">
      <c r="A13836" s="139"/>
    </row>
    <row r="13837" spans="1:1" s="138" customFormat="1" x14ac:dyDescent="0.25">
      <c r="A13837" s="139"/>
    </row>
    <row r="13838" spans="1:1" s="138" customFormat="1" x14ac:dyDescent="0.25">
      <c r="A13838" s="139"/>
    </row>
    <row r="13839" spans="1:1" s="138" customFormat="1" x14ac:dyDescent="0.25">
      <c r="A13839" s="139"/>
    </row>
    <row r="13840" spans="1:1" s="138" customFormat="1" x14ac:dyDescent="0.25">
      <c r="A13840" s="139"/>
    </row>
    <row r="13841" spans="1:1" s="138" customFormat="1" x14ac:dyDescent="0.25">
      <c r="A13841" s="139"/>
    </row>
    <row r="13842" spans="1:1" s="138" customFormat="1" x14ac:dyDescent="0.25">
      <c r="A13842" s="139"/>
    </row>
    <row r="13843" spans="1:1" s="138" customFormat="1" x14ac:dyDescent="0.25">
      <c r="A13843" s="139"/>
    </row>
    <row r="13844" spans="1:1" s="138" customFormat="1" x14ac:dyDescent="0.25">
      <c r="A13844" s="139"/>
    </row>
    <row r="13845" spans="1:1" s="138" customFormat="1" x14ac:dyDescent="0.25">
      <c r="A13845" s="139"/>
    </row>
    <row r="13846" spans="1:1" s="138" customFormat="1" x14ac:dyDescent="0.25">
      <c r="A13846" s="139"/>
    </row>
    <row r="13847" spans="1:1" s="138" customFormat="1" x14ac:dyDescent="0.25">
      <c r="A13847" s="139"/>
    </row>
    <row r="13848" spans="1:1" s="138" customFormat="1" x14ac:dyDescent="0.25">
      <c r="A13848" s="139"/>
    </row>
    <row r="13849" spans="1:1" s="138" customFormat="1" x14ac:dyDescent="0.25">
      <c r="A13849" s="139"/>
    </row>
    <row r="13850" spans="1:1" s="138" customFormat="1" x14ac:dyDescent="0.25">
      <c r="A13850" s="139"/>
    </row>
    <row r="13851" spans="1:1" s="138" customFormat="1" x14ac:dyDescent="0.25">
      <c r="A13851" s="139"/>
    </row>
    <row r="13852" spans="1:1" s="138" customFormat="1" x14ac:dyDescent="0.25">
      <c r="A13852" s="139"/>
    </row>
    <row r="13853" spans="1:1" s="138" customFormat="1" x14ac:dyDescent="0.25">
      <c r="A13853" s="139"/>
    </row>
    <row r="13854" spans="1:1" s="138" customFormat="1" x14ac:dyDescent="0.25">
      <c r="A13854" s="139"/>
    </row>
    <row r="13855" spans="1:1" s="138" customFormat="1" x14ac:dyDescent="0.25">
      <c r="A13855" s="139"/>
    </row>
    <row r="13856" spans="1:1" s="138" customFormat="1" x14ac:dyDescent="0.25">
      <c r="A13856" s="139"/>
    </row>
    <row r="13857" spans="1:1" s="138" customFormat="1" x14ac:dyDescent="0.25">
      <c r="A13857" s="139"/>
    </row>
    <row r="13858" spans="1:1" s="138" customFormat="1" x14ac:dyDescent="0.25">
      <c r="A13858" s="139"/>
    </row>
    <row r="13859" spans="1:1" s="138" customFormat="1" x14ac:dyDescent="0.25">
      <c r="A13859" s="139"/>
    </row>
    <row r="13860" spans="1:1" s="138" customFormat="1" x14ac:dyDescent="0.25">
      <c r="A13860" s="139"/>
    </row>
    <row r="13861" spans="1:1" s="138" customFormat="1" x14ac:dyDescent="0.25">
      <c r="A13861" s="139"/>
    </row>
    <row r="13862" spans="1:1" s="138" customFormat="1" x14ac:dyDescent="0.25">
      <c r="A13862" s="139"/>
    </row>
    <row r="13863" spans="1:1" s="138" customFormat="1" x14ac:dyDescent="0.25">
      <c r="A13863" s="139"/>
    </row>
    <row r="13864" spans="1:1" s="138" customFormat="1" x14ac:dyDescent="0.25">
      <c r="A13864" s="139"/>
    </row>
    <row r="13865" spans="1:1" s="138" customFormat="1" x14ac:dyDescent="0.25">
      <c r="A13865" s="139"/>
    </row>
    <row r="13866" spans="1:1" s="138" customFormat="1" x14ac:dyDescent="0.25">
      <c r="A13866" s="139"/>
    </row>
    <row r="13867" spans="1:1" s="138" customFormat="1" x14ac:dyDescent="0.25">
      <c r="A13867" s="139"/>
    </row>
    <row r="13868" spans="1:1" s="138" customFormat="1" x14ac:dyDescent="0.25">
      <c r="A13868" s="139"/>
    </row>
    <row r="13869" spans="1:1" s="138" customFormat="1" x14ac:dyDescent="0.25">
      <c r="A13869" s="139"/>
    </row>
    <row r="13870" spans="1:1" s="138" customFormat="1" x14ac:dyDescent="0.25">
      <c r="A13870" s="139"/>
    </row>
    <row r="13871" spans="1:1" s="138" customFormat="1" x14ac:dyDescent="0.25">
      <c r="A13871" s="139"/>
    </row>
    <row r="13872" spans="1:1" s="138" customFormat="1" x14ac:dyDescent="0.25">
      <c r="A13872" s="139"/>
    </row>
    <row r="13873" spans="1:1" s="138" customFormat="1" x14ac:dyDescent="0.25">
      <c r="A13873" s="139"/>
    </row>
    <row r="13874" spans="1:1" s="138" customFormat="1" x14ac:dyDescent="0.25">
      <c r="A13874" s="139"/>
    </row>
    <row r="13875" spans="1:1" s="138" customFormat="1" x14ac:dyDescent="0.25">
      <c r="A13875" s="139"/>
    </row>
    <row r="13876" spans="1:1" s="138" customFormat="1" x14ac:dyDescent="0.25">
      <c r="A13876" s="139"/>
    </row>
    <row r="13877" spans="1:1" s="138" customFormat="1" x14ac:dyDescent="0.25">
      <c r="A13877" s="139"/>
    </row>
    <row r="13878" spans="1:1" s="138" customFormat="1" x14ac:dyDescent="0.25">
      <c r="A13878" s="139"/>
    </row>
    <row r="13879" spans="1:1" s="138" customFormat="1" x14ac:dyDescent="0.25">
      <c r="A13879" s="139"/>
    </row>
    <row r="13880" spans="1:1" s="138" customFormat="1" x14ac:dyDescent="0.25">
      <c r="A13880" s="139"/>
    </row>
    <row r="13881" spans="1:1" s="138" customFormat="1" x14ac:dyDescent="0.25">
      <c r="A13881" s="139"/>
    </row>
    <row r="13882" spans="1:1" s="138" customFormat="1" x14ac:dyDescent="0.25">
      <c r="A13882" s="139"/>
    </row>
    <row r="13883" spans="1:1" s="138" customFormat="1" x14ac:dyDescent="0.25">
      <c r="A13883" s="139"/>
    </row>
    <row r="13884" spans="1:1" s="138" customFormat="1" x14ac:dyDescent="0.25">
      <c r="A13884" s="139"/>
    </row>
    <row r="13885" spans="1:1" s="138" customFormat="1" x14ac:dyDescent="0.25">
      <c r="A13885" s="139"/>
    </row>
    <row r="13886" spans="1:1" s="138" customFormat="1" x14ac:dyDescent="0.25">
      <c r="A13886" s="139"/>
    </row>
    <row r="13887" spans="1:1" s="138" customFormat="1" x14ac:dyDescent="0.25">
      <c r="A13887" s="139"/>
    </row>
    <row r="13888" spans="1:1" s="138" customFormat="1" x14ac:dyDescent="0.25">
      <c r="A13888" s="139"/>
    </row>
    <row r="13889" spans="1:1" s="138" customFormat="1" x14ac:dyDescent="0.25">
      <c r="A13889" s="139"/>
    </row>
    <row r="13890" spans="1:1" s="138" customFormat="1" x14ac:dyDescent="0.25">
      <c r="A13890" s="139"/>
    </row>
    <row r="13891" spans="1:1" s="138" customFormat="1" x14ac:dyDescent="0.25">
      <c r="A13891" s="139"/>
    </row>
    <row r="13892" spans="1:1" s="138" customFormat="1" x14ac:dyDescent="0.25">
      <c r="A13892" s="139"/>
    </row>
    <row r="13893" spans="1:1" s="138" customFormat="1" x14ac:dyDescent="0.25">
      <c r="A13893" s="139"/>
    </row>
    <row r="13894" spans="1:1" s="138" customFormat="1" x14ac:dyDescent="0.25">
      <c r="A13894" s="139"/>
    </row>
    <row r="13895" spans="1:1" s="138" customFormat="1" x14ac:dyDescent="0.25">
      <c r="A13895" s="139"/>
    </row>
    <row r="13896" spans="1:1" s="138" customFormat="1" x14ac:dyDescent="0.25">
      <c r="A13896" s="139"/>
    </row>
    <row r="13897" spans="1:1" s="138" customFormat="1" x14ac:dyDescent="0.25">
      <c r="A13897" s="139"/>
    </row>
    <row r="13898" spans="1:1" s="138" customFormat="1" x14ac:dyDescent="0.25">
      <c r="A13898" s="139"/>
    </row>
    <row r="13899" spans="1:1" s="138" customFormat="1" x14ac:dyDescent="0.25">
      <c r="A13899" s="139"/>
    </row>
    <row r="13900" spans="1:1" s="138" customFormat="1" x14ac:dyDescent="0.25">
      <c r="A13900" s="139"/>
    </row>
    <row r="13901" spans="1:1" s="138" customFormat="1" x14ac:dyDescent="0.25">
      <c r="A13901" s="139"/>
    </row>
    <row r="13902" spans="1:1" s="138" customFormat="1" x14ac:dyDescent="0.25">
      <c r="A13902" s="139"/>
    </row>
    <row r="13903" spans="1:1" s="138" customFormat="1" x14ac:dyDescent="0.25">
      <c r="A13903" s="139"/>
    </row>
    <row r="13904" spans="1:1" s="138" customFormat="1" x14ac:dyDescent="0.25">
      <c r="A13904" s="139"/>
    </row>
    <row r="13905" spans="1:1" s="138" customFormat="1" x14ac:dyDescent="0.25">
      <c r="A13905" s="139"/>
    </row>
    <row r="13906" spans="1:1" s="138" customFormat="1" x14ac:dyDescent="0.25">
      <c r="A13906" s="139"/>
    </row>
    <row r="13907" spans="1:1" s="138" customFormat="1" x14ac:dyDescent="0.25">
      <c r="A13907" s="139"/>
    </row>
    <row r="13908" spans="1:1" s="138" customFormat="1" x14ac:dyDescent="0.25">
      <c r="A13908" s="139"/>
    </row>
    <row r="13909" spans="1:1" s="138" customFormat="1" x14ac:dyDescent="0.25">
      <c r="A13909" s="139"/>
    </row>
    <row r="13910" spans="1:1" s="138" customFormat="1" x14ac:dyDescent="0.25">
      <c r="A13910" s="139"/>
    </row>
    <row r="13911" spans="1:1" s="138" customFormat="1" x14ac:dyDescent="0.25">
      <c r="A13911" s="139"/>
    </row>
    <row r="13912" spans="1:1" s="138" customFormat="1" x14ac:dyDescent="0.25">
      <c r="A13912" s="139"/>
    </row>
    <row r="13913" spans="1:1" s="138" customFormat="1" x14ac:dyDescent="0.25">
      <c r="A13913" s="139"/>
    </row>
    <row r="13914" spans="1:1" s="138" customFormat="1" x14ac:dyDescent="0.25">
      <c r="A13914" s="139"/>
    </row>
    <row r="13915" spans="1:1" s="138" customFormat="1" x14ac:dyDescent="0.25">
      <c r="A13915" s="139"/>
    </row>
    <row r="13916" spans="1:1" s="138" customFormat="1" x14ac:dyDescent="0.25">
      <c r="A13916" s="139"/>
    </row>
    <row r="13917" spans="1:1" s="138" customFormat="1" x14ac:dyDescent="0.25">
      <c r="A13917" s="139"/>
    </row>
    <row r="13918" spans="1:1" s="138" customFormat="1" x14ac:dyDescent="0.25">
      <c r="A13918" s="139"/>
    </row>
    <row r="13919" spans="1:1" s="138" customFormat="1" x14ac:dyDescent="0.25">
      <c r="A13919" s="139"/>
    </row>
    <row r="13920" spans="1:1" s="138" customFormat="1" x14ac:dyDescent="0.25">
      <c r="A13920" s="139"/>
    </row>
    <row r="13921" spans="1:1" s="138" customFormat="1" x14ac:dyDescent="0.25">
      <c r="A13921" s="139"/>
    </row>
    <row r="13922" spans="1:1" s="138" customFormat="1" x14ac:dyDescent="0.25">
      <c r="A13922" s="139"/>
    </row>
    <row r="13923" spans="1:1" s="138" customFormat="1" x14ac:dyDescent="0.25">
      <c r="A13923" s="139"/>
    </row>
    <row r="13924" spans="1:1" s="138" customFormat="1" x14ac:dyDescent="0.25">
      <c r="A13924" s="139"/>
    </row>
    <row r="13925" spans="1:1" s="138" customFormat="1" x14ac:dyDescent="0.25">
      <c r="A13925" s="139"/>
    </row>
    <row r="13926" spans="1:1" s="138" customFormat="1" x14ac:dyDescent="0.25">
      <c r="A13926" s="139"/>
    </row>
    <row r="13927" spans="1:1" s="138" customFormat="1" x14ac:dyDescent="0.25">
      <c r="A13927" s="139"/>
    </row>
    <row r="13928" spans="1:1" s="138" customFormat="1" x14ac:dyDescent="0.25">
      <c r="A13928" s="139"/>
    </row>
    <row r="13929" spans="1:1" s="138" customFormat="1" x14ac:dyDescent="0.25">
      <c r="A13929" s="139"/>
    </row>
    <row r="13930" spans="1:1" s="138" customFormat="1" x14ac:dyDescent="0.25">
      <c r="A13930" s="139"/>
    </row>
    <row r="13931" spans="1:1" s="138" customFormat="1" x14ac:dyDescent="0.25">
      <c r="A13931" s="139"/>
    </row>
    <row r="13932" spans="1:1" s="138" customFormat="1" x14ac:dyDescent="0.25">
      <c r="A13932" s="139"/>
    </row>
    <row r="13933" spans="1:1" s="138" customFormat="1" x14ac:dyDescent="0.25">
      <c r="A13933" s="139"/>
    </row>
    <row r="13934" spans="1:1" s="138" customFormat="1" x14ac:dyDescent="0.25">
      <c r="A13934" s="139"/>
    </row>
    <row r="13935" spans="1:1" s="138" customFormat="1" x14ac:dyDescent="0.25">
      <c r="A13935" s="139"/>
    </row>
    <row r="13936" spans="1:1" s="138" customFormat="1" x14ac:dyDescent="0.25">
      <c r="A13936" s="139"/>
    </row>
    <row r="13937" spans="1:1" s="138" customFormat="1" x14ac:dyDescent="0.25">
      <c r="A13937" s="139"/>
    </row>
    <row r="13938" spans="1:1" s="138" customFormat="1" x14ac:dyDescent="0.25">
      <c r="A13938" s="139"/>
    </row>
    <row r="13939" spans="1:1" s="138" customFormat="1" x14ac:dyDescent="0.25">
      <c r="A13939" s="139"/>
    </row>
    <row r="13940" spans="1:1" s="138" customFormat="1" x14ac:dyDescent="0.25">
      <c r="A13940" s="139"/>
    </row>
    <row r="13941" spans="1:1" s="138" customFormat="1" x14ac:dyDescent="0.25">
      <c r="A13941" s="139"/>
    </row>
    <row r="13942" spans="1:1" s="138" customFormat="1" x14ac:dyDescent="0.25">
      <c r="A13942" s="139"/>
    </row>
    <row r="13943" spans="1:1" s="138" customFormat="1" x14ac:dyDescent="0.25">
      <c r="A13943" s="139"/>
    </row>
    <row r="13944" spans="1:1" s="138" customFormat="1" x14ac:dyDescent="0.25">
      <c r="A13944" s="139"/>
    </row>
    <row r="13945" spans="1:1" s="138" customFormat="1" x14ac:dyDescent="0.25">
      <c r="A13945" s="139"/>
    </row>
    <row r="13946" spans="1:1" s="138" customFormat="1" x14ac:dyDescent="0.25">
      <c r="A13946" s="139"/>
    </row>
    <row r="13947" spans="1:1" s="138" customFormat="1" x14ac:dyDescent="0.25">
      <c r="A13947" s="139"/>
    </row>
    <row r="13948" spans="1:1" s="138" customFormat="1" x14ac:dyDescent="0.25">
      <c r="A13948" s="139"/>
    </row>
    <row r="13949" spans="1:1" s="138" customFormat="1" x14ac:dyDescent="0.25">
      <c r="A13949" s="139"/>
    </row>
    <row r="13950" spans="1:1" s="138" customFormat="1" x14ac:dyDescent="0.25">
      <c r="A13950" s="139"/>
    </row>
    <row r="13951" spans="1:1" s="138" customFormat="1" x14ac:dyDescent="0.25">
      <c r="A13951" s="139"/>
    </row>
    <row r="13952" spans="1:1" s="138" customFormat="1" x14ac:dyDescent="0.25">
      <c r="A13952" s="139"/>
    </row>
    <row r="13953" spans="1:1" s="138" customFormat="1" x14ac:dyDescent="0.25">
      <c r="A13953" s="139"/>
    </row>
    <row r="13954" spans="1:1" s="138" customFormat="1" x14ac:dyDescent="0.25">
      <c r="A13954" s="139"/>
    </row>
    <row r="13955" spans="1:1" s="138" customFormat="1" x14ac:dyDescent="0.25">
      <c r="A13955" s="139"/>
    </row>
    <row r="13956" spans="1:1" s="138" customFormat="1" x14ac:dyDescent="0.25">
      <c r="A13956" s="139"/>
    </row>
    <row r="13957" spans="1:1" s="138" customFormat="1" x14ac:dyDescent="0.25">
      <c r="A13957" s="139"/>
    </row>
    <row r="13958" spans="1:1" s="138" customFormat="1" x14ac:dyDescent="0.25">
      <c r="A13958" s="139"/>
    </row>
    <row r="13959" spans="1:1" s="138" customFormat="1" x14ac:dyDescent="0.25">
      <c r="A13959" s="139"/>
    </row>
    <row r="13960" spans="1:1" s="138" customFormat="1" x14ac:dyDescent="0.25">
      <c r="A13960" s="139"/>
    </row>
    <row r="13961" spans="1:1" s="138" customFormat="1" x14ac:dyDescent="0.25">
      <c r="A13961" s="139"/>
    </row>
    <row r="13962" spans="1:1" s="138" customFormat="1" x14ac:dyDescent="0.25">
      <c r="A13962" s="139"/>
    </row>
    <row r="13963" spans="1:1" s="138" customFormat="1" x14ac:dyDescent="0.25">
      <c r="A13963" s="139"/>
    </row>
    <row r="13964" spans="1:1" s="138" customFormat="1" x14ac:dyDescent="0.25">
      <c r="A13964" s="139"/>
    </row>
    <row r="13965" spans="1:1" s="138" customFormat="1" x14ac:dyDescent="0.25">
      <c r="A13965" s="139"/>
    </row>
    <row r="13966" spans="1:1" s="138" customFormat="1" x14ac:dyDescent="0.25">
      <c r="A13966" s="139"/>
    </row>
    <row r="13967" spans="1:1" s="138" customFormat="1" x14ac:dyDescent="0.25">
      <c r="A13967" s="139"/>
    </row>
    <row r="13968" spans="1:1" s="138" customFormat="1" x14ac:dyDescent="0.25">
      <c r="A13968" s="139"/>
    </row>
    <row r="13969" spans="1:1" s="138" customFormat="1" x14ac:dyDescent="0.25">
      <c r="A13969" s="139"/>
    </row>
    <row r="13970" spans="1:1" s="138" customFormat="1" x14ac:dyDescent="0.25">
      <c r="A13970" s="139"/>
    </row>
    <row r="13971" spans="1:1" s="138" customFormat="1" x14ac:dyDescent="0.25">
      <c r="A13971" s="139"/>
    </row>
    <row r="13972" spans="1:1" s="138" customFormat="1" x14ac:dyDescent="0.25">
      <c r="A13972" s="139"/>
    </row>
    <row r="13973" spans="1:1" s="138" customFormat="1" x14ac:dyDescent="0.25">
      <c r="A13973" s="139"/>
    </row>
    <row r="13974" spans="1:1" s="138" customFormat="1" x14ac:dyDescent="0.25">
      <c r="A13974" s="139"/>
    </row>
    <row r="13975" spans="1:1" s="138" customFormat="1" x14ac:dyDescent="0.25">
      <c r="A13975" s="139"/>
    </row>
    <row r="13976" spans="1:1" s="138" customFormat="1" x14ac:dyDescent="0.25">
      <c r="A13976" s="139"/>
    </row>
    <row r="13977" spans="1:1" s="138" customFormat="1" x14ac:dyDescent="0.25">
      <c r="A13977" s="139"/>
    </row>
    <row r="13978" spans="1:1" s="138" customFormat="1" x14ac:dyDescent="0.25">
      <c r="A13978" s="139"/>
    </row>
    <row r="13979" spans="1:1" s="138" customFormat="1" x14ac:dyDescent="0.25">
      <c r="A13979" s="139"/>
    </row>
    <row r="13980" spans="1:1" s="138" customFormat="1" x14ac:dyDescent="0.25">
      <c r="A13980" s="139"/>
    </row>
    <row r="13981" spans="1:1" s="138" customFormat="1" x14ac:dyDescent="0.25">
      <c r="A13981" s="139"/>
    </row>
    <row r="13982" spans="1:1" s="138" customFormat="1" x14ac:dyDescent="0.25">
      <c r="A13982" s="139"/>
    </row>
    <row r="13983" spans="1:1" s="138" customFormat="1" x14ac:dyDescent="0.25">
      <c r="A13983" s="139"/>
    </row>
    <row r="13984" spans="1:1" s="138" customFormat="1" x14ac:dyDescent="0.25">
      <c r="A13984" s="139"/>
    </row>
    <row r="13985" spans="1:1" s="138" customFormat="1" x14ac:dyDescent="0.25">
      <c r="A13985" s="139"/>
    </row>
    <row r="13986" spans="1:1" s="138" customFormat="1" x14ac:dyDescent="0.25">
      <c r="A13986" s="139"/>
    </row>
    <row r="13987" spans="1:1" s="138" customFormat="1" x14ac:dyDescent="0.25">
      <c r="A13987" s="139"/>
    </row>
    <row r="13988" spans="1:1" s="138" customFormat="1" x14ac:dyDescent="0.25">
      <c r="A13988" s="139"/>
    </row>
    <row r="13989" spans="1:1" s="138" customFormat="1" x14ac:dyDescent="0.25">
      <c r="A13989" s="139"/>
    </row>
    <row r="13990" spans="1:1" s="138" customFormat="1" x14ac:dyDescent="0.25">
      <c r="A13990" s="139"/>
    </row>
    <row r="13991" spans="1:1" s="138" customFormat="1" x14ac:dyDescent="0.25">
      <c r="A13991" s="139"/>
    </row>
    <row r="13992" spans="1:1" s="138" customFormat="1" x14ac:dyDescent="0.25">
      <c r="A13992" s="139"/>
    </row>
    <row r="13993" spans="1:1" s="138" customFormat="1" x14ac:dyDescent="0.25">
      <c r="A13993" s="139"/>
    </row>
    <row r="13994" spans="1:1" s="138" customFormat="1" x14ac:dyDescent="0.25">
      <c r="A13994" s="139"/>
    </row>
    <row r="13995" spans="1:1" s="138" customFormat="1" x14ac:dyDescent="0.25">
      <c r="A13995" s="139"/>
    </row>
    <row r="13996" spans="1:1" s="138" customFormat="1" x14ac:dyDescent="0.25">
      <c r="A13996" s="139"/>
    </row>
    <row r="13997" spans="1:1" s="138" customFormat="1" x14ac:dyDescent="0.25">
      <c r="A13997" s="139"/>
    </row>
    <row r="13998" spans="1:1" s="138" customFormat="1" x14ac:dyDescent="0.25">
      <c r="A13998" s="139"/>
    </row>
    <row r="13999" spans="1:1" s="138" customFormat="1" x14ac:dyDescent="0.25">
      <c r="A13999" s="139"/>
    </row>
    <row r="14000" spans="1:1" s="138" customFormat="1" x14ac:dyDescent="0.25">
      <c r="A14000" s="139"/>
    </row>
    <row r="14001" spans="1:1" s="138" customFormat="1" x14ac:dyDescent="0.25">
      <c r="A14001" s="139"/>
    </row>
    <row r="14002" spans="1:1" s="138" customFormat="1" x14ac:dyDescent="0.25">
      <c r="A14002" s="139"/>
    </row>
    <row r="14003" spans="1:1" s="138" customFormat="1" x14ac:dyDescent="0.25">
      <c r="A14003" s="139"/>
    </row>
    <row r="14004" spans="1:1" s="138" customFormat="1" x14ac:dyDescent="0.25">
      <c r="A14004" s="139"/>
    </row>
    <row r="14005" spans="1:1" s="138" customFormat="1" x14ac:dyDescent="0.25">
      <c r="A14005" s="139"/>
    </row>
    <row r="14006" spans="1:1" s="138" customFormat="1" x14ac:dyDescent="0.25">
      <c r="A14006" s="139"/>
    </row>
    <row r="14007" spans="1:1" s="138" customFormat="1" x14ac:dyDescent="0.25">
      <c r="A14007" s="139"/>
    </row>
    <row r="14008" spans="1:1" s="138" customFormat="1" x14ac:dyDescent="0.25">
      <c r="A14008" s="139"/>
    </row>
    <row r="14009" spans="1:1" s="138" customFormat="1" x14ac:dyDescent="0.25">
      <c r="A14009" s="139"/>
    </row>
    <row r="14010" spans="1:1" s="138" customFormat="1" x14ac:dyDescent="0.25">
      <c r="A14010" s="139"/>
    </row>
    <row r="14011" spans="1:1" s="138" customFormat="1" x14ac:dyDescent="0.25">
      <c r="A14011" s="139"/>
    </row>
    <row r="14012" spans="1:1" s="138" customFormat="1" x14ac:dyDescent="0.25">
      <c r="A14012" s="139"/>
    </row>
    <row r="14013" spans="1:1" s="138" customFormat="1" x14ac:dyDescent="0.25">
      <c r="A14013" s="139"/>
    </row>
    <row r="14014" spans="1:1" s="138" customFormat="1" x14ac:dyDescent="0.25">
      <c r="A14014" s="139"/>
    </row>
    <row r="14015" spans="1:1" s="138" customFormat="1" x14ac:dyDescent="0.25">
      <c r="A14015" s="139"/>
    </row>
    <row r="14016" spans="1:1" s="138" customFormat="1" x14ac:dyDescent="0.25">
      <c r="A14016" s="139"/>
    </row>
    <row r="14017" spans="1:1" s="138" customFormat="1" x14ac:dyDescent="0.25">
      <c r="A14017" s="139"/>
    </row>
    <row r="14018" spans="1:1" s="138" customFormat="1" x14ac:dyDescent="0.25">
      <c r="A14018" s="139"/>
    </row>
    <row r="14019" spans="1:1" s="138" customFormat="1" x14ac:dyDescent="0.25">
      <c r="A14019" s="139"/>
    </row>
    <row r="14020" spans="1:1" s="138" customFormat="1" x14ac:dyDescent="0.25">
      <c r="A14020" s="139"/>
    </row>
    <row r="14021" spans="1:1" s="138" customFormat="1" x14ac:dyDescent="0.25">
      <c r="A14021" s="139"/>
    </row>
    <row r="14022" spans="1:1" s="138" customFormat="1" x14ac:dyDescent="0.25">
      <c r="A14022" s="139"/>
    </row>
    <row r="14023" spans="1:1" s="138" customFormat="1" x14ac:dyDescent="0.25">
      <c r="A14023" s="139"/>
    </row>
    <row r="14024" spans="1:1" s="138" customFormat="1" x14ac:dyDescent="0.25">
      <c r="A14024" s="139"/>
    </row>
    <row r="14025" spans="1:1" s="138" customFormat="1" x14ac:dyDescent="0.25">
      <c r="A14025" s="139"/>
    </row>
    <row r="14026" spans="1:1" s="138" customFormat="1" x14ac:dyDescent="0.25">
      <c r="A14026" s="139"/>
    </row>
    <row r="14027" spans="1:1" s="138" customFormat="1" x14ac:dyDescent="0.25">
      <c r="A14027" s="139"/>
    </row>
    <row r="14028" spans="1:1" s="138" customFormat="1" x14ac:dyDescent="0.25">
      <c r="A14028" s="139"/>
    </row>
    <row r="14029" spans="1:1" s="138" customFormat="1" x14ac:dyDescent="0.25">
      <c r="A14029" s="139"/>
    </row>
    <row r="14030" spans="1:1" s="138" customFormat="1" x14ac:dyDescent="0.25">
      <c r="A14030" s="139"/>
    </row>
    <row r="14031" spans="1:1" s="138" customFormat="1" x14ac:dyDescent="0.25">
      <c r="A14031" s="139"/>
    </row>
    <row r="14032" spans="1:1" s="138" customFormat="1" x14ac:dyDescent="0.25">
      <c r="A14032" s="139"/>
    </row>
    <row r="14033" spans="1:1" s="138" customFormat="1" x14ac:dyDescent="0.25">
      <c r="A14033" s="139"/>
    </row>
    <row r="14034" spans="1:1" s="138" customFormat="1" x14ac:dyDescent="0.25">
      <c r="A14034" s="139"/>
    </row>
    <row r="14035" spans="1:1" s="138" customFormat="1" x14ac:dyDescent="0.25">
      <c r="A14035" s="139"/>
    </row>
    <row r="14036" spans="1:1" s="138" customFormat="1" x14ac:dyDescent="0.25">
      <c r="A14036" s="139"/>
    </row>
    <row r="14037" spans="1:1" s="138" customFormat="1" x14ac:dyDescent="0.25">
      <c r="A14037" s="139"/>
    </row>
    <row r="14038" spans="1:1" s="138" customFormat="1" x14ac:dyDescent="0.25">
      <c r="A14038" s="139"/>
    </row>
    <row r="14039" spans="1:1" s="138" customFormat="1" x14ac:dyDescent="0.25">
      <c r="A14039" s="139"/>
    </row>
    <row r="14040" spans="1:1" s="138" customFormat="1" x14ac:dyDescent="0.25">
      <c r="A14040" s="139"/>
    </row>
    <row r="14041" spans="1:1" s="138" customFormat="1" x14ac:dyDescent="0.25">
      <c r="A14041" s="139"/>
    </row>
    <row r="14042" spans="1:1" s="138" customFormat="1" x14ac:dyDescent="0.25">
      <c r="A14042" s="139"/>
    </row>
    <row r="14043" spans="1:1" s="138" customFormat="1" x14ac:dyDescent="0.25">
      <c r="A14043" s="139"/>
    </row>
    <row r="14044" spans="1:1" s="138" customFormat="1" x14ac:dyDescent="0.25">
      <c r="A14044" s="139"/>
    </row>
    <row r="14045" spans="1:1" s="138" customFormat="1" x14ac:dyDescent="0.25">
      <c r="A14045" s="139"/>
    </row>
    <row r="14046" spans="1:1" s="138" customFormat="1" x14ac:dyDescent="0.25">
      <c r="A14046" s="139"/>
    </row>
    <row r="14047" spans="1:1" s="138" customFormat="1" x14ac:dyDescent="0.25">
      <c r="A14047" s="139"/>
    </row>
    <row r="14048" spans="1:1" s="138" customFormat="1" x14ac:dyDescent="0.25">
      <c r="A14048" s="139"/>
    </row>
    <row r="14049" spans="1:1" s="138" customFormat="1" x14ac:dyDescent="0.25">
      <c r="A14049" s="139"/>
    </row>
    <row r="14050" spans="1:1" s="138" customFormat="1" x14ac:dyDescent="0.25">
      <c r="A14050" s="139"/>
    </row>
    <row r="14051" spans="1:1" s="138" customFormat="1" x14ac:dyDescent="0.25">
      <c r="A14051" s="139"/>
    </row>
    <row r="14052" spans="1:1" s="138" customFormat="1" x14ac:dyDescent="0.25">
      <c r="A14052" s="139"/>
    </row>
    <row r="14053" spans="1:1" s="138" customFormat="1" x14ac:dyDescent="0.25">
      <c r="A14053" s="139"/>
    </row>
    <row r="14054" spans="1:1" s="138" customFormat="1" x14ac:dyDescent="0.25">
      <c r="A14054" s="139"/>
    </row>
    <row r="14055" spans="1:1" s="138" customFormat="1" x14ac:dyDescent="0.25">
      <c r="A14055" s="139"/>
    </row>
    <row r="14056" spans="1:1" s="138" customFormat="1" x14ac:dyDescent="0.25">
      <c r="A14056" s="139"/>
    </row>
    <row r="14057" spans="1:1" s="138" customFormat="1" x14ac:dyDescent="0.25">
      <c r="A14057" s="139"/>
    </row>
    <row r="14058" spans="1:1" s="138" customFormat="1" x14ac:dyDescent="0.25">
      <c r="A14058" s="139"/>
    </row>
    <row r="14059" spans="1:1" s="138" customFormat="1" x14ac:dyDescent="0.25">
      <c r="A14059" s="139"/>
    </row>
    <row r="14060" spans="1:1" s="138" customFormat="1" x14ac:dyDescent="0.25">
      <c r="A14060" s="139"/>
    </row>
    <row r="14061" spans="1:1" s="138" customFormat="1" x14ac:dyDescent="0.25">
      <c r="A14061" s="139"/>
    </row>
    <row r="14062" spans="1:1" s="138" customFormat="1" x14ac:dyDescent="0.25">
      <c r="A14062" s="139"/>
    </row>
    <row r="14063" spans="1:1" s="138" customFormat="1" x14ac:dyDescent="0.25">
      <c r="A14063" s="139"/>
    </row>
    <row r="14064" spans="1:1" s="138" customFormat="1" x14ac:dyDescent="0.25">
      <c r="A14064" s="139"/>
    </row>
    <row r="14065" spans="1:1" s="138" customFormat="1" x14ac:dyDescent="0.25">
      <c r="A14065" s="139"/>
    </row>
    <row r="14066" spans="1:1" s="138" customFormat="1" x14ac:dyDescent="0.25">
      <c r="A14066" s="139"/>
    </row>
    <row r="14067" spans="1:1" s="138" customFormat="1" x14ac:dyDescent="0.25">
      <c r="A14067" s="139"/>
    </row>
    <row r="14068" spans="1:1" s="138" customFormat="1" x14ac:dyDescent="0.25">
      <c r="A14068" s="139"/>
    </row>
    <row r="14069" spans="1:1" s="138" customFormat="1" x14ac:dyDescent="0.25">
      <c r="A14069" s="139"/>
    </row>
    <row r="14070" spans="1:1" s="138" customFormat="1" x14ac:dyDescent="0.25">
      <c r="A14070" s="139"/>
    </row>
    <row r="14071" spans="1:1" s="138" customFormat="1" x14ac:dyDescent="0.25">
      <c r="A14071" s="139"/>
    </row>
    <row r="14072" spans="1:1" s="138" customFormat="1" x14ac:dyDescent="0.25">
      <c r="A14072" s="139"/>
    </row>
    <row r="14073" spans="1:1" s="138" customFormat="1" x14ac:dyDescent="0.25">
      <c r="A14073" s="139"/>
    </row>
    <row r="14074" spans="1:1" s="138" customFormat="1" x14ac:dyDescent="0.25">
      <c r="A14074" s="139"/>
    </row>
    <row r="14075" spans="1:1" s="138" customFormat="1" x14ac:dyDescent="0.25">
      <c r="A14075" s="139"/>
    </row>
    <row r="14076" spans="1:1" s="138" customFormat="1" x14ac:dyDescent="0.25">
      <c r="A14076" s="139"/>
    </row>
    <row r="14077" spans="1:1" s="138" customFormat="1" x14ac:dyDescent="0.25">
      <c r="A14077" s="139"/>
    </row>
    <row r="14078" spans="1:1" s="138" customFormat="1" x14ac:dyDescent="0.25">
      <c r="A14078" s="139"/>
    </row>
    <row r="14079" spans="1:1" s="138" customFormat="1" x14ac:dyDescent="0.25">
      <c r="A14079" s="139"/>
    </row>
    <row r="14080" spans="1:1" s="138" customFormat="1" x14ac:dyDescent="0.25">
      <c r="A14080" s="139"/>
    </row>
    <row r="14081" spans="1:1" s="138" customFormat="1" x14ac:dyDescent="0.25">
      <c r="A14081" s="139"/>
    </row>
    <row r="14082" spans="1:1" s="138" customFormat="1" x14ac:dyDescent="0.25">
      <c r="A14082" s="139"/>
    </row>
    <row r="14083" spans="1:1" s="138" customFormat="1" x14ac:dyDescent="0.25">
      <c r="A14083" s="139"/>
    </row>
    <row r="14084" spans="1:1" s="138" customFormat="1" x14ac:dyDescent="0.25">
      <c r="A14084" s="139"/>
    </row>
    <row r="14085" spans="1:1" s="138" customFormat="1" x14ac:dyDescent="0.25">
      <c r="A14085" s="139"/>
    </row>
    <row r="14086" spans="1:1" s="138" customFormat="1" x14ac:dyDescent="0.25">
      <c r="A14086" s="139"/>
    </row>
    <row r="14087" spans="1:1" s="138" customFormat="1" x14ac:dyDescent="0.25">
      <c r="A14087" s="139"/>
    </row>
    <row r="14088" spans="1:1" s="138" customFormat="1" x14ac:dyDescent="0.25">
      <c r="A14088" s="139"/>
    </row>
    <row r="14089" spans="1:1" s="138" customFormat="1" x14ac:dyDescent="0.25">
      <c r="A14089" s="139"/>
    </row>
    <row r="14090" spans="1:1" s="138" customFormat="1" x14ac:dyDescent="0.25">
      <c r="A14090" s="139"/>
    </row>
    <row r="14091" spans="1:1" s="138" customFormat="1" x14ac:dyDescent="0.25">
      <c r="A14091" s="139"/>
    </row>
    <row r="14092" spans="1:1" s="138" customFormat="1" x14ac:dyDescent="0.25">
      <c r="A14092" s="139"/>
    </row>
    <row r="14093" spans="1:1" s="138" customFormat="1" x14ac:dyDescent="0.25">
      <c r="A14093" s="139"/>
    </row>
    <row r="14094" spans="1:1" s="138" customFormat="1" x14ac:dyDescent="0.25">
      <c r="A14094" s="139"/>
    </row>
    <row r="14095" spans="1:1" s="138" customFormat="1" x14ac:dyDescent="0.25">
      <c r="A14095" s="139"/>
    </row>
    <row r="14096" spans="1:1" s="138" customFormat="1" x14ac:dyDescent="0.25">
      <c r="A14096" s="139"/>
    </row>
    <row r="14097" spans="1:1" s="138" customFormat="1" x14ac:dyDescent="0.25">
      <c r="A14097" s="139"/>
    </row>
    <row r="14098" spans="1:1" s="138" customFormat="1" x14ac:dyDescent="0.25">
      <c r="A14098" s="139"/>
    </row>
    <row r="14099" spans="1:1" s="138" customFormat="1" x14ac:dyDescent="0.25">
      <c r="A14099" s="139"/>
    </row>
    <row r="14100" spans="1:1" s="138" customFormat="1" x14ac:dyDescent="0.25">
      <c r="A14100" s="139"/>
    </row>
    <row r="14101" spans="1:1" s="138" customFormat="1" x14ac:dyDescent="0.25">
      <c r="A14101" s="139"/>
    </row>
    <row r="14102" spans="1:1" s="138" customFormat="1" x14ac:dyDescent="0.25">
      <c r="A14102" s="139"/>
    </row>
    <row r="14103" spans="1:1" s="138" customFormat="1" x14ac:dyDescent="0.25">
      <c r="A14103" s="139"/>
    </row>
    <row r="14104" spans="1:1" s="138" customFormat="1" x14ac:dyDescent="0.25">
      <c r="A14104" s="139"/>
    </row>
    <row r="14105" spans="1:1" s="138" customFormat="1" x14ac:dyDescent="0.25">
      <c r="A14105" s="139"/>
    </row>
    <row r="14106" spans="1:1" s="138" customFormat="1" x14ac:dyDescent="0.25">
      <c r="A14106" s="139"/>
    </row>
    <row r="14107" spans="1:1" s="138" customFormat="1" x14ac:dyDescent="0.25">
      <c r="A14107" s="139"/>
    </row>
    <row r="14108" spans="1:1" s="138" customFormat="1" x14ac:dyDescent="0.25">
      <c r="A14108" s="139"/>
    </row>
    <row r="14109" spans="1:1" s="138" customFormat="1" x14ac:dyDescent="0.25">
      <c r="A14109" s="139"/>
    </row>
    <row r="14110" spans="1:1" s="138" customFormat="1" x14ac:dyDescent="0.25">
      <c r="A14110" s="139"/>
    </row>
    <row r="14111" spans="1:1" s="138" customFormat="1" x14ac:dyDescent="0.25">
      <c r="A14111" s="139"/>
    </row>
    <row r="14112" spans="1:1" s="138" customFormat="1" x14ac:dyDescent="0.25">
      <c r="A14112" s="139"/>
    </row>
    <row r="14113" spans="1:1" s="138" customFormat="1" x14ac:dyDescent="0.25">
      <c r="A14113" s="139"/>
    </row>
    <row r="14114" spans="1:1" s="138" customFormat="1" x14ac:dyDescent="0.25">
      <c r="A14114" s="139"/>
    </row>
    <row r="14115" spans="1:1" s="138" customFormat="1" x14ac:dyDescent="0.25">
      <c r="A14115" s="139"/>
    </row>
    <row r="14116" spans="1:1" s="138" customFormat="1" x14ac:dyDescent="0.25">
      <c r="A14116" s="139"/>
    </row>
    <row r="14117" spans="1:1" s="138" customFormat="1" x14ac:dyDescent="0.25">
      <c r="A14117" s="139"/>
    </row>
    <row r="14118" spans="1:1" s="138" customFormat="1" x14ac:dyDescent="0.25">
      <c r="A14118" s="139"/>
    </row>
    <row r="14119" spans="1:1" s="138" customFormat="1" x14ac:dyDescent="0.25">
      <c r="A14119" s="139"/>
    </row>
    <row r="14120" spans="1:1" s="138" customFormat="1" x14ac:dyDescent="0.25">
      <c r="A14120" s="139"/>
    </row>
    <row r="14121" spans="1:1" s="138" customFormat="1" x14ac:dyDescent="0.25">
      <c r="A14121" s="139"/>
    </row>
    <row r="14122" spans="1:1" s="138" customFormat="1" x14ac:dyDescent="0.25">
      <c r="A14122" s="139"/>
    </row>
    <row r="14123" spans="1:1" s="138" customFormat="1" x14ac:dyDescent="0.25">
      <c r="A14123" s="139"/>
    </row>
    <row r="14124" spans="1:1" s="138" customFormat="1" x14ac:dyDescent="0.25">
      <c r="A14124" s="139"/>
    </row>
    <row r="14125" spans="1:1" s="138" customFormat="1" x14ac:dyDescent="0.25">
      <c r="A14125" s="139"/>
    </row>
    <row r="14126" spans="1:1" s="138" customFormat="1" x14ac:dyDescent="0.25">
      <c r="A14126" s="139"/>
    </row>
    <row r="14127" spans="1:1" s="138" customFormat="1" x14ac:dyDescent="0.25">
      <c r="A14127" s="139"/>
    </row>
    <row r="14128" spans="1:1" s="138" customFormat="1" x14ac:dyDescent="0.25">
      <c r="A14128" s="139"/>
    </row>
    <row r="14129" spans="1:1" s="138" customFormat="1" x14ac:dyDescent="0.25">
      <c r="A14129" s="139"/>
    </row>
    <row r="14130" spans="1:1" s="138" customFormat="1" x14ac:dyDescent="0.25">
      <c r="A14130" s="139"/>
    </row>
    <row r="14131" spans="1:1" s="138" customFormat="1" x14ac:dyDescent="0.25">
      <c r="A14131" s="139"/>
    </row>
    <row r="14132" spans="1:1" s="138" customFormat="1" x14ac:dyDescent="0.25">
      <c r="A14132" s="139"/>
    </row>
    <row r="14133" spans="1:1" s="138" customFormat="1" x14ac:dyDescent="0.25">
      <c r="A14133" s="139"/>
    </row>
    <row r="14134" spans="1:1" s="138" customFormat="1" x14ac:dyDescent="0.25">
      <c r="A14134" s="139"/>
    </row>
    <row r="14135" spans="1:1" s="138" customFormat="1" x14ac:dyDescent="0.25">
      <c r="A14135" s="139"/>
    </row>
    <row r="14136" spans="1:1" s="138" customFormat="1" x14ac:dyDescent="0.25">
      <c r="A14136" s="139"/>
    </row>
    <row r="14137" spans="1:1" s="138" customFormat="1" x14ac:dyDescent="0.25">
      <c r="A14137" s="139"/>
    </row>
    <row r="14138" spans="1:1" s="138" customFormat="1" x14ac:dyDescent="0.25">
      <c r="A14138" s="139"/>
    </row>
    <row r="14139" spans="1:1" s="138" customFormat="1" x14ac:dyDescent="0.25">
      <c r="A14139" s="139"/>
    </row>
    <row r="14140" spans="1:1" s="138" customFormat="1" x14ac:dyDescent="0.25">
      <c r="A14140" s="139"/>
    </row>
    <row r="14141" spans="1:1" s="138" customFormat="1" x14ac:dyDescent="0.25">
      <c r="A14141" s="139"/>
    </row>
    <row r="14142" spans="1:1" s="138" customFormat="1" x14ac:dyDescent="0.25">
      <c r="A14142" s="139"/>
    </row>
    <row r="14143" spans="1:1" s="138" customFormat="1" x14ac:dyDescent="0.25">
      <c r="A14143" s="139"/>
    </row>
    <row r="14144" spans="1:1" s="138" customFormat="1" x14ac:dyDescent="0.25">
      <c r="A14144" s="139"/>
    </row>
    <row r="14145" spans="1:1" s="138" customFormat="1" x14ac:dyDescent="0.25">
      <c r="A14145" s="139"/>
    </row>
    <row r="14146" spans="1:1" s="138" customFormat="1" x14ac:dyDescent="0.25">
      <c r="A14146" s="139"/>
    </row>
    <row r="14147" spans="1:1" s="138" customFormat="1" x14ac:dyDescent="0.25">
      <c r="A14147" s="139"/>
    </row>
    <row r="14148" spans="1:1" s="138" customFormat="1" x14ac:dyDescent="0.25">
      <c r="A14148" s="139"/>
    </row>
    <row r="14149" spans="1:1" s="138" customFormat="1" x14ac:dyDescent="0.25">
      <c r="A14149" s="139"/>
    </row>
    <row r="14150" spans="1:1" s="138" customFormat="1" x14ac:dyDescent="0.25">
      <c r="A14150" s="139"/>
    </row>
    <row r="14151" spans="1:1" s="138" customFormat="1" x14ac:dyDescent="0.25">
      <c r="A14151" s="139"/>
    </row>
    <row r="14152" spans="1:1" s="138" customFormat="1" x14ac:dyDescent="0.25">
      <c r="A14152" s="139"/>
    </row>
    <row r="14153" spans="1:1" s="138" customFormat="1" x14ac:dyDescent="0.25">
      <c r="A14153" s="139"/>
    </row>
    <row r="14154" spans="1:1" s="138" customFormat="1" x14ac:dyDescent="0.25">
      <c r="A14154" s="139"/>
    </row>
    <row r="14155" spans="1:1" s="138" customFormat="1" x14ac:dyDescent="0.25">
      <c r="A14155" s="139"/>
    </row>
    <row r="14156" spans="1:1" s="138" customFormat="1" x14ac:dyDescent="0.25">
      <c r="A14156" s="139"/>
    </row>
    <row r="14157" spans="1:1" s="138" customFormat="1" x14ac:dyDescent="0.25">
      <c r="A14157" s="139"/>
    </row>
    <row r="14158" spans="1:1" s="138" customFormat="1" x14ac:dyDescent="0.25">
      <c r="A14158" s="139"/>
    </row>
    <row r="14159" spans="1:1" s="138" customFormat="1" x14ac:dyDescent="0.25">
      <c r="A14159" s="139"/>
    </row>
    <row r="14160" spans="1:1" s="138" customFormat="1" x14ac:dyDescent="0.25">
      <c r="A14160" s="139"/>
    </row>
    <row r="14161" spans="1:1" s="138" customFormat="1" x14ac:dyDescent="0.25">
      <c r="A14161" s="139"/>
    </row>
    <row r="14162" spans="1:1" s="138" customFormat="1" x14ac:dyDescent="0.25">
      <c r="A14162" s="139"/>
    </row>
    <row r="14163" spans="1:1" s="138" customFormat="1" x14ac:dyDescent="0.25">
      <c r="A14163" s="139"/>
    </row>
    <row r="14164" spans="1:1" s="138" customFormat="1" x14ac:dyDescent="0.25">
      <c r="A14164" s="139"/>
    </row>
    <row r="14165" spans="1:1" s="138" customFormat="1" x14ac:dyDescent="0.25">
      <c r="A14165" s="139"/>
    </row>
    <row r="14166" spans="1:1" s="138" customFormat="1" x14ac:dyDescent="0.25">
      <c r="A14166" s="139"/>
    </row>
    <row r="14167" spans="1:1" s="138" customFormat="1" x14ac:dyDescent="0.25">
      <c r="A14167" s="139"/>
    </row>
    <row r="14168" spans="1:1" s="138" customFormat="1" x14ac:dyDescent="0.25">
      <c r="A14168" s="139"/>
    </row>
    <row r="14169" spans="1:1" s="138" customFormat="1" x14ac:dyDescent="0.25">
      <c r="A14169" s="139"/>
    </row>
    <row r="14170" spans="1:1" s="138" customFormat="1" x14ac:dyDescent="0.25">
      <c r="A14170" s="139"/>
    </row>
    <row r="14171" spans="1:1" s="138" customFormat="1" x14ac:dyDescent="0.25">
      <c r="A14171" s="139"/>
    </row>
    <row r="14172" spans="1:1" s="138" customFormat="1" x14ac:dyDescent="0.25">
      <c r="A14172" s="139"/>
    </row>
    <row r="14173" spans="1:1" s="138" customFormat="1" x14ac:dyDescent="0.25">
      <c r="A14173" s="139"/>
    </row>
    <row r="14174" spans="1:1" s="138" customFormat="1" x14ac:dyDescent="0.25">
      <c r="A14174" s="139"/>
    </row>
    <row r="14175" spans="1:1" s="138" customFormat="1" x14ac:dyDescent="0.25">
      <c r="A14175" s="139"/>
    </row>
    <row r="14176" spans="1:1" s="138" customFormat="1" x14ac:dyDescent="0.25">
      <c r="A14176" s="139"/>
    </row>
    <row r="14177" spans="1:1" s="138" customFormat="1" x14ac:dyDescent="0.25">
      <c r="A14177" s="139"/>
    </row>
    <row r="14178" spans="1:1" s="138" customFormat="1" x14ac:dyDescent="0.25">
      <c r="A14178" s="139"/>
    </row>
    <row r="14179" spans="1:1" s="138" customFormat="1" x14ac:dyDescent="0.25">
      <c r="A14179" s="139"/>
    </row>
    <row r="14180" spans="1:1" s="138" customFormat="1" x14ac:dyDescent="0.25">
      <c r="A14180" s="139"/>
    </row>
    <row r="14181" spans="1:1" s="138" customFormat="1" x14ac:dyDescent="0.25">
      <c r="A14181" s="139"/>
    </row>
    <row r="14182" spans="1:1" s="138" customFormat="1" x14ac:dyDescent="0.25">
      <c r="A14182" s="139"/>
    </row>
    <row r="14183" spans="1:1" s="138" customFormat="1" x14ac:dyDescent="0.25">
      <c r="A14183" s="139"/>
    </row>
    <row r="14184" spans="1:1" s="138" customFormat="1" x14ac:dyDescent="0.25">
      <c r="A14184" s="139"/>
    </row>
    <row r="14185" spans="1:1" s="138" customFormat="1" x14ac:dyDescent="0.25">
      <c r="A14185" s="139"/>
    </row>
    <row r="14186" spans="1:1" s="138" customFormat="1" x14ac:dyDescent="0.25">
      <c r="A14186" s="139"/>
    </row>
    <row r="14187" spans="1:1" s="138" customFormat="1" x14ac:dyDescent="0.25">
      <c r="A14187" s="139"/>
    </row>
    <row r="14188" spans="1:1" s="138" customFormat="1" x14ac:dyDescent="0.25">
      <c r="A14188" s="139"/>
    </row>
    <row r="14189" spans="1:1" s="138" customFormat="1" x14ac:dyDescent="0.25">
      <c r="A14189" s="139"/>
    </row>
    <row r="14190" spans="1:1" s="138" customFormat="1" x14ac:dyDescent="0.25">
      <c r="A14190" s="139"/>
    </row>
    <row r="14191" spans="1:1" s="138" customFormat="1" x14ac:dyDescent="0.25">
      <c r="A14191" s="139"/>
    </row>
    <row r="14192" spans="1:1" s="138" customFormat="1" x14ac:dyDescent="0.25">
      <c r="A14192" s="139"/>
    </row>
    <row r="14193" spans="1:1" s="138" customFormat="1" x14ac:dyDescent="0.25">
      <c r="A14193" s="139"/>
    </row>
    <row r="14194" spans="1:1" s="138" customFormat="1" x14ac:dyDescent="0.25">
      <c r="A14194" s="139"/>
    </row>
    <row r="14195" spans="1:1" s="138" customFormat="1" x14ac:dyDescent="0.25">
      <c r="A14195" s="139"/>
    </row>
    <row r="14196" spans="1:1" s="138" customFormat="1" x14ac:dyDescent="0.25">
      <c r="A14196" s="139"/>
    </row>
    <row r="14197" spans="1:1" s="138" customFormat="1" x14ac:dyDescent="0.25">
      <c r="A14197" s="139"/>
    </row>
    <row r="14198" spans="1:1" s="138" customFormat="1" x14ac:dyDescent="0.25">
      <c r="A14198" s="139"/>
    </row>
    <row r="14199" spans="1:1" s="138" customFormat="1" x14ac:dyDescent="0.25">
      <c r="A14199" s="139"/>
    </row>
    <row r="14200" spans="1:1" s="138" customFormat="1" x14ac:dyDescent="0.25">
      <c r="A14200" s="139"/>
    </row>
    <row r="14201" spans="1:1" s="138" customFormat="1" x14ac:dyDescent="0.25">
      <c r="A14201" s="139"/>
    </row>
    <row r="14202" spans="1:1" s="138" customFormat="1" x14ac:dyDescent="0.25">
      <c r="A14202" s="139"/>
    </row>
    <row r="14203" spans="1:1" s="138" customFormat="1" x14ac:dyDescent="0.25">
      <c r="A14203" s="139"/>
    </row>
    <row r="14204" spans="1:1" s="138" customFormat="1" x14ac:dyDescent="0.25">
      <c r="A14204" s="139"/>
    </row>
    <row r="14205" spans="1:1" s="138" customFormat="1" x14ac:dyDescent="0.25">
      <c r="A14205" s="139"/>
    </row>
    <row r="14206" spans="1:1" s="138" customFormat="1" x14ac:dyDescent="0.25">
      <c r="A14206" s="139"/>
    </row>
    <row r="14207" spans="1:1" s="138" customFormat="1" x14ac:dyDescent="0.25">
      <c r="A14207" s="139"/>
    </row>
    <row r="14208" spans="1:1" s="138" customFormat="1" x14ac:dyDescent="0.25">
      <c r="A14208" s="139"/>
    </row>
    <row r="14209" spans="1:1" s="138" customFormat="1" x14ac:dyDescent="0.25">
      <c r="A14209" s="139"/>
    </row>
    <row r="14210" spans="1:1" s="138" customFormat="1" x14ac:dyDescent="0.25">
      <c r="A14210" s="139"/>
    </row>
    <row r="14211" spans="1:1" s="138" customFormat="1" x14ac:dyDescent="0.25">
      <c r="A14211" s="139"/>
    </row>
    <row r="14212" spans="1:1" s="138" customFormat="1" x14ac:dyDescent="0.25">
      <c r="A14212" s="139"/>
    </row>
    <row r="14213" spans="1:1" s="138" customFormat="1" x14ac:dyDescent="0.25">
      <c r="A14213" s="139"/>
    </row>
    <row r="14214" spans="1:1" s="138" customFormat="1" x14ac:dyDescent="0.25">
      <c r="A14214" s="139"/>
    </row>
    <row r="14215" spans="1:1" s="138" customFormat="1" x14ac:dyDescent="0.25">
      <c r="A14215" s="139"/>
    </row>
    <row r="14216" spans="1:1" s="138" customFormat="1" x14ac:dyDescent="0.25">
      <c r="A14216" s="139"/>
    </row>
    <row r="14217" spans="1:1" s="138" customFormat="1" x14ac:dyDescent="0.25">
      <c r="A14217" s="139"/>
    </row>
    <row r="14218" spans="1:1" s="138" customFormat="1" x14ac:dyDescent="0.25">
      <c r="A14218" s="139"/>
    </row>
    <row r="14219" spans="1:1" s="138" customFormat="1" x14ac:dyDescent="0.25">
      <c r="A14219" s="139"/>
    </row>
    <row r="14220" spans="1:1" s="138" customFormat="1" x14ac:dyDescent="0.25">
      <c r="A14220" s="139"/>
    </row>
    <row r="14221" spans="1:1" s="138" customFormat="1" x14ac:dyDescent="0.25">
      <c r="A14221" s="139"/>
    </row>
    <row r="14222" spans="1:1" s="138" customFormat="1" x14ac:dyDescent="0.25">
      <c r="A14222" s="139"/>
    </row>
    <row r="14223" spans="1:1" s="138" customFormat="1" x14ac:dyDescent="0.25">
      <c r="A14223" s="139"/>
    </row>
    <row r="14224" spans="1:1" s="138" customFormat="1" x14ac:dyDescent="0.25">
      <c r="A14224" s="139"/>
    </row>
    <row r="14225" spans="1:1" s="138" customFormat="1" x14ac:dyDescent="0.25">
      <c r="A14225" s="139"/>
    </row>
    <row r="14226" spans="1:1" s="138" customFormat="1" x14ac:dyDescent="0.25">
      <c r="A14226" s="139"/>
    </row>
    <row r="14227" spans="1:1" s="138" customFormat="1" x14ac:dyDescent="0.25">
      <c r="A14227" s="139"/>
    </row>
    <row r="14228" spans="1:1" s="138" customFormat="1" x14ac:dyDescent="0.25">
      <c r="A14228" s="139"/>
    </row>
    <row r="14229" spans="1:1" s="138" customFormat="1" x14ac:dyDescent="0.25">
      <c r="A14229" s="139"/>
    </row>
    <row r="14230" spans="1:1" s="138" customFormat="1" x14ac:dyDescent="0.25">
      <c r="A14230" s="139"/>
    </row>
    <row r="14231" spans="1:1" s="138" customFormat="1" x14ac:dyDescent="0.25">
      <c r="A14231" s="139"/>
    </row>
    <row r="14232" spans="1:1" s="138" customFormat="1" x14ac:dyDescent="0.25">
      <c r="A14232" s="139"/>
    </row>
    <row r="14233" spans="1:1" s="138" customFormat="1" x14ac:dyDescent="0.25">
      <c r="A14233" s="139"/>
    </row>
    <row r="14234" spans="1:1" s="138" customFormat="1" x14ac:dyDescent="0.25">
      <c r="A14234" s="139"/>
    </row>
    <row r="14235" spans="1:1" s="138" customFormat="1" x14ac:dyDescent="0.25">
      <c r="A14235" s="139"/>
    </row>
    <row r="14236" spans="1:1" s="138" customFormat="1" x14ac:dyDescent="0.25">
      <c r="A14236" s="139"/>
    </row>
    <row r="14237" spans="1:1" s="138" customFormat="1" x14ac:dyDescent="0.25">
      <c r="A14237" s="139"/>
    </row>
    <row r="14238" spans="1:1" s="138" customFormat="1" x14ac:dyDescent="0.25">
      <c r="A14238" s="139"/>
    </row>
    <row r="14239" spans="1:1" s="138" customFormat="1" x14ac:dyDescent="0.25">
      <c r="A14239" s="139"/>
    </row>
    <row r="14240" spans="1:1" s="138" customFormat="1" x14ac:dyDescent="0.25">
      <c r="A14240" s="139"/>
    </row>
    <row r="14241" spans="1:1" s="138" customFormat="1" x14ac:dyDescent="0.25">
      <c r="A14241" s="139"/>
    </row>
    <row r="14242" spans="1:1" s="138" customFormat="1" x14ac:dyDescent="0.25">
      <c r="A14242" s="139"/>
    </row>
    <row r="14243" spans="1:1" s="138" customFormat="1" x14ac:dyDescent="0.25">
      <c r="A14243" s="139"/>
    </row>
    <row r="14244" spans="1:1" s="138" customFormat="1" x14ac:dyDescent="0.25">
      <c r="A14244" s="139"/>
    </row>
    <row r="14245" spans="1:1" s="138" customFormat="1" x14ac:dyDescent="0.25">
      <c r="A14245" s="139"/>
    </row>
    <row r="14246" spans="1:1" s="138" customFormat="1" x14ac:dyDescent="0.25">
      <c r="A14246" s="139"/>
    </row>
    <row r="14247" spans="1:1" s="138" customFormat="1" x14ac:dyDescent="0.25">
      <c r="A14247" s="139"/>
    </row>
    <row r="14248" spans="1:1" s="138" customFormat="1" x14ac:dyDescent="0.25">
      <c r="A14248" s="139"/>
    </row>
    <row r="14249" spans="1:1" s="138" customFormat="1" x14ac:dyDescent="0.25">
      <c r="A14249" s="139"/>
    </row>
    <row r="14250" spans="1:1" s="138" customFormat="1" x14ac:dyDescent="0.25">
      <c r="A14250" s="139"/>
    </row>
    <row r="14251" spans="1:1" s="138" customFormat="1" x14ac:dyDescent="0.25">
      <c r="A14251" s="139"/>
    </row>
    <row r="14252" spans="1:1" s="138" customFormat="1" x14ac:dyDescent="0.25">
      <c r="A14252" s="139"/>
    </row>
    <row r="14253" spans="1:1" s="138" customFormat="1" x14ac:dyDescent="0.25">
      <c r="A14253" s="139"/>
    </row>
    <row r="14254" spans="1:1" s="138" customFormat="1" x14ac:dyDescent="0.25">
      <c r="A14254" s="139"/>
    </row>
    <row r="14255" spans="1:1" s="138" customFormat="1" x14ac:dyDescent="0.25">
      <c r="A14255" s="139"/>
    </row>
    <row r="14256" spans="1:1" s="138" customFormat="1" x14ac:dyDescent="0.25">
      <c r="A14256" s="139"/>
    </row>
    <row r="14257" spans="1:1" s="138" customFormat="1" x14ac:dyDescent="0.25">
      <c r="A14257" s="139"/>
    </row>
    <row r="14258" spans="1:1" s="138" customFormat="1" x14ac:dyDescent="0.25">
      <c r="A14258" s="139"/>
    </row>
    <row r="14259" spans="1:1" s="138" customFormat="1" x14ac:dyDescent="0.25">
      <c r="A14259" s="139"/>
    </row>
    <row r="14260" spans="1:1" s="138" customFormat="1" x14ac:dyDescent="0.25">
      <c r="A14260" s="139"/>
    </row>
    <row r="14261" spans="1:1" s="138" customFormat="1" x14ac:dyDescent="0.25">
      <c r="A14261" s="139"/>
    </row>
    <row r="14262" spans="1:1" s="138" customFormat="1" x14ac:dyDescent="0.25">
      <c r="A14262" s="139"/>
    </row>
    <row r="14263" spans="1:1" s="138" customFormat="1" x14ac:dyDescent="0.25">
      <c r="A14263" s="139"/>
    </row>
    <row r="14264" spans="1:1" s="138" customFormat="1" x14ac:dyDescent="0.25">
      <c r="A14264" s="139"/>
    </row>
    <row r="14265" spans="1:1" s="138" customFormat="1" x14ac:dyDescent="0.25">
      <c r="A14265" s="139"/>
    </row>
    <row r="14266" spans="1:1" s="138" customFormat="1" x14ac:dyDescent="0.25">
      <c r="A14266" s="139"/>
    </row>
    <row r="14267" spans="1:1" s="138" customFormat="1" x14ac:dyDescent="0.25">
      <c r="A14267" s="139"/>
    </row>
    <row r="14268" spans="1:1" s="138" customFormat="1" x14ac:dyDescent="0.25">
      <c r="A14268" s="139"/>
    </row>
    <row r="14269" spans="1:1" s="138" customFormat="1" x14ac:dyDescent="0.25">
      <c r="A14269" s="139"/>
    </row>
    <row r="14270" spans="1:1" s="138" customFormat="1" x14ac:dyDescent="0.25">
      <c r="A14270" s="139"/>
    </row>
    <row r="14271" spans="1:1" s="138" customFormat="1" x14ac:dyDescent="0.25">
      <c r="A14271" s="139"/>
    </row>
    <row r="14272" spans="1:1" s="138" customFormat="1" x14ac:dyDescent="0.25">
      <c r="A14272" s="139"/>
    </row>
    <row r="14273" spans="1:1" s="138" customFormat="1" x14ac:dyDescent="0.25">
      <c r="A14273" s="139"/>
    </row>
    <row r="14274" spans="1:1" s="138" customFormat="1" x14ac:dyDescent="0.25">
      <c r="A14274" s="139"/>
    </row>
    <row r="14275" spans="1:1" s="138" customFormat="1" x14ac:dyDescent="0.25">
      <c r="A14275" s="139"/>
    </row>
    <row r="14276" spans="1:1" s="138" customFormat="1" x14ac:dyDescent="0.25">
      <c r="A14276" s="139"/>
    </row>
    <row r="14277" spans="1:1" s="138" customFormat="1" x14ac:dyDescent="0.25">
      <c r="A14277" s="139"/>
    </row>
    <row r="14278" spans="1:1" s="138" customFormat="1" x14ac:dyDescent="0.25">
      <c r="A14278" s="139"/>
    </row>
    <row r="14279" spans="1:1" s="138" customFormat="1" x14ac:dyDescent="0.25">
      <c r="A14279" s="139"/>
    </row>
    <row r="14280" spans="1:1" s="138" customFormat="1" x14ac:dyDescent="0.25">
      <c r="A14280" s="139"/>
    </row>
    <row r="14281" spans="1:1" s="138" customFormat="1" x14ac:dyDescent="0.25">
      <c r="A14281" s="139"/>
    </row>
    <row r="14282" spans="1:1" s="138" customFormat="1" x14ac:dyDescent="0.25">
      <c r="A14282" s="139"/>
    </row>
    <row r="14283" spans="1:1" s="138" customFormat="1" x14ac:dyDescent="0.25">
      <c r="A14283" s="139"/>
    </row>
    <row r="14284" spans="1:1" s="138" customFormat="1" x14ac:dyDescent="0.25">
      <c r="A14284" s="139"/>
    </row>
    <row r="14285" spans="1:1" s="138" customFormat="1" x14ac:dyDescent="0.25">
      <c r="A14285" s="139"/>
    </row>
    <row r="14286" spans="1:1" s="138" customFormat="1" x14ac:dyDescent="0.25">
      <c r="A14286" s="139"/>
    </row>
    <row r="14287" spans="1:1" s="138" customFormat="1" x14ac:dyDescent="0.25">
      <c r="A14287" s="139"/>
    </row>
    <row r="14288" spans="1:1" s="138" customFormat="1" x14ac:dyDescent="0.25">
      <c r="A14288" s="139"/>
    </row>
    <row r="14289" spans="1:1" s="138" customFormat="1" x14ac:dyDescent="0.25">
      <c r="A14289" s="139"/>
    </row>
    <row r="14290" spans="1:1" s="138" customFormat="1" x14ac:dyDescent="0.25">
      <c r="A14290" s="139"/>
    </row>
    <row r="14291" spans="1:1" s="138" customFormat="1" x14ac:dyDescent="0.25">
      <c r="A14291" s="139"/>
    </row>
    <row r="14292" spans="1:1" s="138" customFormat="1" x14ac:dyDescent="0.25">
      <c r="A14292" s="139"/>
    </row>
    <row r="14293" spans="1:1" s="138" customFormat="1" x14ac:dyDescent="0.25">
      <c r="A14293" s="139"/>
    </row>
    <row r="14294" spans="1:1" s="138" customFormat="1" x14ac:dyDescent="0.25">
      <c r="A14294" s="139"/>
    </row>
    <row r="14295" spans="1:1" s="138" customFormat="1" x14ac:dyDescent="0.25">
      <c r="A14295" s="139"/>
    </row>
    <row r="14296" spans="1:1" s="138" customFormat="1" x14ac:dyDescent="0.25">
      <c r="A14296" s="139"/>
    </row>
    <row r="14297" spans="1:1" s="138" customFormat="1" x14ac:dyDescent="0.25">
      <c r="A14297" s="139"/>
    </row>
    <row r="14298" spans="1:1" s="138" customFormat="1" x14ac:dyDescent="0.25">
      <c r="A14298" s="139"/>
    </row>
    <row r="14299" spans="1:1" s="138" customFormat="1" x14ac:dyDescent="0.25">
      <c r="A14299" s="139"/>
    </row>
    <row r="14300" spans="1:1" s="138" customFormat="1" x14ac:dyDescent="0.25">
      <c r="A14300" s="139"/>
    </row>
    <row r="14301" spans="1:1" s="138" customFormat="1" x14ac:dyDescent="0.25">
      <c r="A14301" s="139"/>
    </row>
    <row r="14302" spans="1:1" s="138" customFormat="1" x14ac:dyDescent="0.25">
      <c r="A14302" s="139"/>
    </row>
    <row r="14303" spans="1:1" s="138" customFormat="1" x14ac:dyDescent="0.25">
      <c r="A14303" s="139"/>
    </row>
    <row r="14304" spans="1:1" s="138" customFormat="1" x14ac:dyDescent="0.25">
      <c r="A14304" s="139"/>
    </row>
    <row r="14305" spans="1:1" s="138" customFormat="1" x14ac:dyDescent="0.25">
      <c r="A14305" s="139"/>
    </row>
    <row r="14306" spans="1:1" s="138" customFormat="1" x14ac:dyDescent="0.25">
      <c r="A14306" s="139"/>
    </row>
    <row r="14307" spans="1:1" s="138" customFormat="1" x14ac:dyDescent="0.25">
      <c r="A14307" s="139"/>
    </row>
    <row r="14308" spans="1:1" s="138" customFormat="1" x14ac:dyDescent="0.25">
      <c r="A14308" s="139"/>
    </row>
    <row r="14309" spans="1:1" s="138" customFormat="1" x14ac:dyDescent="0.25">
      <c r="A14309" s="139"/>
    </row>
    <row r="14310" spans="1:1" s="138" customFormat="1" x14ac:dyDescent="0.25">
      <c r="A14310" s="139"/>
    </row>
    <row r="14311" spans="1:1" s="138" customFormat="1" x14ac:dyDescent="0.25">
      <c r="A14311" s="139"/>
    </row>
    <row r="14312" spans="1:1" s="138" customFormat="1" x14ac:dyDescent="0.25">
      <c r="A14312" s="139"/>
    </row>
    <row r="14313" spans="1:1" s="138" customFormat="1" x14ac:dyDescent="0.25">
      <c r="A14313" s="139"/>
    </row>
    <row r="14314" spans="1:1" s="138" customFormat="1" x14ac:dyDescent="0.25">
      <c r="A14314" s="139"/>
    </row>
    <row r="14315" spans="1:1" s="138" customFormat="1" x14ac:dyDescent="0.25">
      <c r="A14315" s="139"/>
    </row>
    <row r="14316" spans="1:1" s="138" customFormat="1" x14ac:dyDescent="0.25">
      <c r="A14316" s="139"/>
    </row>
    <row r="14317" spans="1:1" s="138" customFormat="1" x14ac:dyDescent="0.25">
      <c r="A14317" s="139"/>
    </row>
    <row r="14318" spans="1:1" s="138" customFormat="1" x14ac:dyDescent="0.25">
      <c r="A14318" s="139"/>
    </row>
    <row r="14319" spans="1:1" s="138" customFormat="1" x14ac:dyDescent="0.25">
      <c r="A14319" s="139"/>
    </row>
    <row r="14320" spans="1:1" s="138" customFormat="1" x14ac:dyDescent="0.25">
      <c r="A14320" s="139"/>
    </row>
    <row r="14321" spans="1:1" s="138" customFormat="1" x14ac:dyDescent="0.25">
      <c r="A14321" s="139"/>
    </row>
    <row r="14322" spans="1:1" s="138" customFormat="1" x14ac:dyDescent="0.25">
      <c r="A14322" s="139"/>
    </row>
    <row r="14323" spans="1:1" s="138" customFormat="1" x14ac:dyDescent="0.25">
      <c r="A14323" s="139"/>
    </row>
    <row r="14324" spans="1:1" s="138" customFormat="1" x14ac:dyDescent="0.25">
      <c r="A14324" s="139"/>
    </row>
    <row r="14325" spans="1:1" s="138" customFormat="1" x14ac:dyDescent="0.25">
      <c r="A14325" s="139"/>
    </row>
    <row r="14326" spans="1:1" s="138" customFormat="1" x14ac:dyDescent="0.25">
      <c r="A14326" s="139"/>
    </row>
    <row r="14327" spans="1:1" s="138" customFormat="1" x14ac:dyDescent="0.25">
      <c r="A14327" s="139"/>
    </row>
    <row r="14328" spans="1:1" s="138" customFormat="1" x14ac:dyDescent="0.25">
      <c r="A14328" s="139"/>
    </row>
    <row r="14329" spans="1:1" s="138" customFormat="1" x14ac:dyDescent="0.25">
      <c r="A14329" s="139"/>
    </row>
    <row r="14330" spans="1:1" s="138" customFormat="1" x14ac:dyDescent="0.25">
      <c r="A14330" s="139"/>
    </row>
    <row r="14331" spans="1:1" s="138" customFormat="1" x14ac:dyDescent="0.25">
      <c r="A14331" s="139"/>
    </row>
    <row r="14332" spans="1:1" s="138" customFormat="1" x14ac:dyDescent="0.25">
      <c r="A14332" s="139"/>
    </row>
    <row r="14333" spans="1:1" s="138" customFormat="1" x14ac:dyDescent="0.25">
      <c r="A14333" s="139"/>
    </row>
    <row r="14334" spans="1:1" s="138" customFormat="1" x14ac:dyDescent="0.25">
      <c r="A14334" s="139"/>
    </row>
    <row r="14335" spans="1:1" s="138" customFormat="1" x14ac:dyDescent="0.25">
      <c r="A14335" s="139"/>
    </row>
    <row r="14336" spans="1:1" s="138" customFormat="1" x14ac:dyDescent="0.25">
      <c r="A14336" s="139"/>
    </row>
    <row r="14337" spans="1:1" s="138" customFormat="1" x14ac:dyDescent="0.25">
      <c r="A14337" s="139"/>
    </row>
    <row r="14338" spans="1:1" s="138" customFormat="1" x14ac:dyDescent="0.25">
      <c r="A14338" s="139"/>
    </row>
    <row r="14339" spans="1:1" s="138" customFormat="1" x14ac:dyDescent="0.25">
      <c r="A14339" s="139"/>
    </row>
    <row r="14340" spans="1:1" s="138" customFormat="1" x14ac:dyDescent="0.25">
      <c r="A14340" s="139"/>
    </row>
    <row r="14341" spans="1:1" s="138" customFormat="1" x14ac:dyDescent="0.25">
      <c r="A14341" s="139"/>
    </row>
    <row r="14342" spans="1:1" s="138" customFormat="1" x14ac:dyDescent="0.25">
      <c r="A14342" s="139"/>
    </row>
    <row r="14343" spans="1:1" s="138" customFormat="1" x14ac:dyDescent="0.25">
      <c r="A14343" s="139"/>
    </row>
    <row r="14344" spans="1:1" s="138" customFormat="1" x14ac:dyDescent="0.25">
      <c r="A14344" s="139"/>
    </row>
    <row r="14345" spans="1:1" s="138" customFormat="1" x14ac:dyDescent="0.25">
      <c r="A14345" s="139"/>
    </row>
    <row r="14346" spans="1:1" s="138" customFormat="1" x14ac:dyDescent="0.25">
      <c r="A14346" s="139"/>
    </row>
    <row r="14347" spans="1:1" s="138" customFormat="1" x14ac:dyDescent="0.25">
      <c r="A14347" s="139"/>
    </row>
    <row r="14348" spans="1:1" s="138" customFormat="1" x14ac:dyDescent="0.25">
      <c r="A14348" s="139"/>
    </row>
    <row r="14349" spans="1:1" s="138" customFormat="1" x14ac:dyDescent="0.25">
      <c r="A14349" s="139"/>
    </row>
    <row r="14350" spans="1:1" s="138" customFormat="1" x14ac:dyDescent="0.25">
      <c r="A14350" s="139"/>
    </row>
    <row r="14351" spans="1:1" s="138" customFormat="1" x14ac:dyDescent="0.25">
      <c r="A14351" s="139"/>
    </row>
    <row r="14352" spans="1:1" s="138" customFormat="1" x14ac:dyDescent="0.25">
      <c r="A14352" s="139"/>
    </row>
    <row r="14353" spans="1:1" s="138" customFormat="1" x14ac:dyDescent="0.25">
      <c r="A14353" s="139"/>
    </row>
    <row r="14354" spans="1:1" s="138" customFormat="1" x14ac:dyDescent="0.25">
      <c r="A14354" s="139"/>
    </row>
    <row r="14355" spans="1:1" s="138" customFormat="1" x14ac:dyDescent="0.25">
      <c r="A14355" s="139"/>
    </row>
    <row r="14356" spans="1:1" s="138" customFormat="1" x14ac:dyDescent="0.25">
      <c r="A14356" s="139"/>
    </row>
    <row r="14357" spans="1:1" s="138" customFormat="1" x14ac:dyDescent="0.25">
      <c r="A14357" s="139"/>
    </row>
    <row r="14358" spans="1:1" s="138" customFormat="1" x14ac:dyDescent="0.25">
      <c r="A14358" s="139"/>
    </row>
    <row r="14359" spans="1:1" s="138" customFormat="1" x14ac:dyDescent="0.25">
      <c r="A14359" s="139"/>
    </row>
    <row r="14360" spans="1:1" s="138" customFormat="1" x14ac:dyDescent="0.25">
      <c r="A14360" s="139"/>
    </row>
    <row r="14361" spans="1:1" s="138" customFormat="1" x14ac:dyDescent="0.25">
      <c r="A14361" s="139"/>
    </row>
    <row r="14362" spans="1:1" s="138" customFormat="1" x14ac:dyDescent="0.25">
      <c r="A14362" s="139"/>
    </row>
    <row r="14363" spans="1:1" s="138" customFormat="1" x14ac:dyDescent="0.25">
      <c r="A14363" s="139"/>
    </row>
    <row r="14364" spans="1:1" s="138" customFormat="1" x14ac:dyDescent="0.25">
      <c r="A14364" s="139"/>
    </row>
    <row r="14365" spans="1:1" s="138" customFormat="1" x14ac:dyDescent="0.25">
      <c r="A14365" s="139"/>
    </row>
    <row r="14366" spans="1:1" s="138" customFormat="1" x14ac:dyDescent="0.25">
      <c r="A14366" s="139"/>
    </row>
    <row r="14367" spans="1:1" s="138" customFormat="1" x14ac:dyDescent="0.25">
      <c r="A14367" s="139"/>
    </row>
    <row r="14368" spans="1:1" s="138" customFormat="1" x14ac:dyDescent="0.25">
      <c r="A14368" s="139"/>
    </row>
    <row r="14369" spans="1:1" s="138" customFormat="1" x14ac:dyDescent="0.25">
      <c r="A14369" s="139"/>
    </row>
    <row r="14370" spans="1:1" s="138" customFormat="1" x14ac:dyDescent="0.25">
      <c r="A14370" s="139"/>
    </row>
    <row r="14371" spans="1:1" s="138" customFormat="1" x14ac:dyDescent="0.25">
      <c r="A14371" s="139"/>
    </row>
    <row r="14372" spans="1:1" s="138" customFormat="1" x14ac:dyDescent="0.25">
      <c r="A14372" s="139"/>
    </row>
    <row r="14373" spans="1:1" s="138" customFormat="1" x14ac:dyDescent="0.25">
      <c r="A14373" s="139"/>
    </row>
    <row r="14374" spans="1:1" s="138" customFormat="1" x14ac:dyDescent="0.25">
      <c r="A14374" s="139"/>
    </row>
    <row r="14375" spans="1:1" s="138" customFormat="1" x14ac:dyDescent="0.25">
      <c r="A14375" s="139"/>
    </row>
    <row r="14376" spans="1:1" s="138" customFormat="1" x14ac:dyDescent="0.25">
      <c r="A14376" s="139"/>
    </row>
    <row r="14377" spans="1:1" s="138" customFormat="1" x14ac:dyDescent="0.25">
      <c r="A14377" s="139"/>
    </row>
    <row r="14378" spans="1:1" s="138" customFormat="1" x14ac:dyDescent="0.25">
      <c r="A14378" s="139"/>
    </row>
    <row r="14379" spans="1:1" s="138" customFormat="1" x14ac:dyDescent="0.25">
      <c r="A14379" s="139"/>
    </row>
    <row r="14380" spans="1:1" s="138" customFormat="1" x14ac:dyDescent="0.25">
      <c r="A14380" s="139"/>
    </row>
    <row r="14381" spans="1:1" s="138" customFormat="1" x14ac:dyDescent="0.25">
      <c r="A14381" s="139"/>
    </row>
    <row r="14382" spans="1:1" s="138" customFormat="1" x14ac:dyDescent="0.25">
      <c r="A14382" s="139"/>
    </row>
    <row r="14383" spans="1:1" s="138" customFormat="1" x14ac:dyDescent="0.25">
      <c r="A14383" s="139"/>
    </row>
    <row r="14384" spans="1:1" s="138" customFormat="1" x14ac:dyDescent="0.25">
      <c r="A14384" s="139"/>
    </row>
    <row r="14385" spans="1:1" s="138" customFormat="1" x14ac:dyDescent="0.25">
      <c r="A14385" s="139"/>
    </row>
    <row r="14386" spans="1:1" s="138" customFormat="1" x14ac:dyDescent="0.25">
      <c r="A14386" s="139"/>
    </row>
    <row r="14387" spans="1:1" s="138" customFormat="1" x14ac:dyDescent="0.25">
      <c r="A14387" s="139"/>
    </row>
    <row r="14388" spans="1:1" s="138" customFormat="1" x14ac:dyDescent="0.25">
      <c r="A14388" s="139"/>
    </row>
    <row r="14389" spans="1:1" s="138" customFormat="1" x14ac:dyDescent="0.25">
      <c r="A14389" s="139"/>
    </row>
    <row r="14390" spans="1:1" s="138" customFormat="1" x14ac:dyDescent="0.25">
      <c r="A14390" s="139"/>
    </row>
    <row r="14391" spans="1:1" s="138" customFormat="1" x14ac:dyDescent="0.25">
      <c r="A14391" s="139"/>
    </row>
    <row r="14392" spans="1:1" s="138" customFormat="1" x14ac:dyDescent="0.25">
      <c r="A14392" s="139"/>
    </row>
    <row r="14393" spans="1:1" s="138" customFormat="1" x14ac:dyDescent="0.25">
      <c r="A14393" s="139"/>
    </row>
    <row r="14394" spans="1:1" s="138" customFormat="1" x14ac:dyDescent="0.25">
      <c r="A14394" s="139"/>
    </row>
    <row r="14395" spans="1:1" s="138" customFormat="1" x14ac:dyDescent="0.25">
      <c r="A14395" s="139"/>
    </row>
    <row r="14396" spans="1:1" s="138" customFormat="1" x14ac:dyDescent="0.25">
      <c r="A14396" s="139"/>
    </row>
    <row r="14397" spans="1:1" s="138" customFormat="1" x14ac:dyDescent="0.25">
      <c r="A14397" s="139"/>
    </row>
    <row r="14398" spans="1:1" s="138" customFormat="1" x14ac:dyDescent="0.25">
      <c r="A14398" s="139"/>
    </row>
    <row r="14399" spans="1:1" s="138" customFormat="1" x14ac:dyDescent="0.25">
      <c r="A14399" s="139"/>
    </row>
    <row r="14400" spans="1:1" s="138" customFormat="1" x14ac:dyDescent="0.25">
      <c r="A14400" s="139"/>
    </row>
    <row r="14401" spans="1:1" s="138" customFormat="1" x14ac:dyDescent="0.25">
      <c r="A14401" s="139"/>
    </row>
    <row r="14402" spans="1:1" s="138" customFormat="1" x14ac:dyDescent="0.25">
      <c r="A14402" s="139"/>
    </row>
    <row r="14403" spans="1:1" s="138" customFormat="1" x14ac:dyDescent="0.25">
      <c r="A14403" s="139"/>
    </row>
    <row r="14404" spans="1:1" s="138" customFormat="1" x14ac:dyDescent="0.25">
      <c r="A14404" s="139"/>
    </row>
    <row r="14405" spans="1:1" s="138" customFormat="1" x14ac:dyDescent="0.25">
      <c r="A14405" s="139"/>
    </row>
    <row r="14406" spans="1:1" s="138" customFormat="1" x14ac:dyDescent="0.25">
      <c r="A14406" s="139"/>
    </row>
    <row r="14407" spans="1:1" s="138" customFormat="1" x14ac:dyDescent="0.25">
      <c r="A14407" s="139"/>
    </row>
    <row r="14408" spans="1:1" s="138" customFormat="1" x14ac:dyDescent="0.25">
      <c r="A14408" s="139"/>
    </row>
    <row r="14409" spans="1:1" s="138" customFormat="1" x14ac:dyDescent="0.25">
      <c r="A14409" s="139"/>
    </row>
    <row r="14410" spans="1:1" s="138" customFormat="1" x14ac:dyDescent="0.25">
      <c r="A14410" s="139"/>
    </row>
    <row r="14411" spans="1:1" s="138" customFormat="1" x14ac:dyDescent="0.25">
      <c r="A14411" s="139"/>
    </row>
    <row r="14412" spans="1:1" s="138" customFormat="1" x14ac:dyDescent="0.25">
      <c r="A14412" s="139"/>
    </row>
    <row r="14413" spans="1:1" s="138" customFormat="1" x14ac:dyDescent="0.25">
      <c r="A14413" s="139"/>
    </row>
    <row r="14414" spans="1:1" s="138" customFormat="1" x14ac:dyDescent="0.25">
      <c r="A14414" s="139"/>
    </row>
    <row r="14415" spans="1:1" s="138" customFormat="1" x14ac:dyDescent="0.25">
      <c r="A14415" s="139"/>
    </row>
    <row r="14416" spans="1:1" s="138" customFormat="1" x14ac:dyDescent="0.25">
      <c r="A14416" s="139"/>
    </row>
    <row r="14417" spans="1:1" s="138" customFormat="1" x14ac:dyDescent="0.25">
      <c r="A14417" s="139"/>
    </row>
    <row r="14418" spans="1:1" s="138" customFormat="1" x14ac:dyDescent="0.25">
      <c r="A14418" s="139"/>
    </row>
    <row r="14419" spans="1:1" s="138" customFormat="1" x14ac:dyDescent="0.25">
      <c r="A14419" s="139"/>
    </row>
    <row r="14420" spans="1:1" s="138" customFormat="1" x14ac:dyDescent="0.25">
      <c r="A14420" s="139"/>
    </row>
    <row r="14421" spans="1:1" s="138" customFormat="1" x14ac:dyDescent="0.25">
      <c r="A14421" s="139"/>
    </row>
    <row r="14422" spans="1:1" s="138" customFormat="1" x14ac:dyDescent="0.25">
      <c r="A14422" s="139"/>
    </row>
    <row r="14423" spans="1:1" s="138" customFormat="1" x14ac:dyDescent="0.25">
      <c r="A14423" s="139"/>
    </row>
    <row r="14424" spans="1:1" s="138" customFormat="1" x14ac:dyDescent="0.25">
      <c r="A14424" s="139"/>
    </row>
    <row r="14425" spans="1:1" s="138" customFormat="1" x14ac:dyDescent="0.25">
      <c r="A14425" s="139"/>
    </row>
    <row r="14426" spans="1:1" s="138" customFormat="1" x14ac:dyDescent="0.25">
      <c r="A14426" s="139"/>
    </row>
    <row r="14427" spans="1:1" s="138" customFormat="1" x14ac:dyDescent="0.25">
      <c r="A14427" s="139"/>
    </row>
    <row r="14428" spans="1:1" s="138" customFormat="1" x14ac:dyDescent="0.25">
      <c r="A14428" s="139"/>
    </row>
    <row r="14429" spans="1:1" s="138" customFormat="1" x14ac:dyDescent="0.25">
      <c r="A14429" s="139"/>
    </row>
    <row r="14430" spans="1:1" s="138" customFormat="1" x14ac:dyDescent="0.25">
      <c r="A14430" s="139"/>
    </row>
    <row r="14431" spans="1:1" s="138" customFormat="1" x14ac:dyDescent="0.25">
      <c r="A14431" s="139"/>
    </row>
    <row r="14432" spans="1:1" s="138" customFormat="1" x14ac:dyDescent="0.25">
      <c r="A14432" s="139"/>
    </row>
    <row r="14433" spans="1:1" s="138" customFormat="1" x14ac:dyDescent="0.25">
      <c r="A14433" s="139"/>
    </row>
    <row r="14434" spans="1:1" s="138" customFormat="1" x14ac:dyDescent="0.25">
      <c r="A14434" s="139"/>
    </row>
    <row r="14435" spans="1:1" s="138" customFormat="1" x14ac:dyDescent="0.25">
      <c r="A14435" s="139"/>
    </row>
    <row r="14436" spans="1:1" s="138" customFormat="1" x14ac:dyDescent="0.25">
      <c r="A14436" s="139"/>
    </row>
    <row r="14437" spans="1:1" s="138" customFormat="1" x14ac:dyDescent="0.25">
      <c r="A14437" s="139"/>
    </row>
    <row r="14438" spans="1:1" s="138" customFormat="1" x14ac:dyDescent="0.25">
      <c r="A14438" s="139"/>
    </row>
    <row r="14439" spans="1:1" s="138" customFormat="1" x14ac:dyDescent="0.25">
      <c r="A14439" s="139"/>
    </row>
    <row r="14440" spans="1:1" s="138" customFormat="1" x14ac:dyDescent="0.25">
      <c r="A14440" s="139"/>
    </row>
    <row r="14441" spans="1:1" s="138" customFormat="1" x14ac:dyDescent="0.25">
      <c r="A14441" s="139"/>
    </row>
    <row r="14442" spans="1:1" s="138" customFormat="1" x14ac:dyDescent="0.25">
      <c r="A14442" s="139"/>
    </row>
    <row r="14443" spans="1:1" s="138" customFormat="1" x14ac:dyDescent="0.25">
      <c r="A14443" s="139"/>
    </row>
    <row r="14444" spans="1:1" s="138" customFormat="1" x14ac:dyDescent="0.25">
      <c r="A14444" s="139"/>
    </row>
    <row r="14445" spans="1:1" s="138" customFormat="1" x14ac:dyDescent="0.25">
      <c r="A14445" s="139"/>
    </row>
    <row r="14446" spans="1:1" s="138" customFormat="1" x14ac:dyDescent="0.25">
      <c r="A14446" s="139"/>
    </row>
    <row r="14447" spans="1:1" s="138" customFormat="1" x14ac:dyDescent="0.25">
      <c r="A14447" s="139"/>
    </row>
    <row r="14448" spans="1:1" s="138" customFormat="1" x14ac:dyDescent="0.25">
      <c r="A14448" s="139"/>
    </row>
    <row r="14449" spans="1:1" s="138" customFormat="1" x14ac:dyDescent="0.25">
      <c r="A14449" s="139"/>
    </row>
    <row r="14450" spans="1:1" s="138" customFormat="1" x14ac:dyDescent="0.25">
      <c r="A14450" s="139"/>
    </row>
    <row r="14451" spans="1:1" s="138" customFormat="1" x14ac:dyDescent="0.25">
      <c r="A14451" s="139"/>
    </row>
    <row r="14452" spans="1:1" s="138" customFormat="1" x14ac:dyDescent="0.25">
      <c r="A14452" s="139"/>
    </row>
    <row r="14453" spans="1:1" s="138" customFormat="1" x14ac:dyDescent="0.25">
      <c r="A14453" s="139"/>
    </row>
    <row r="14454" spans="1:1" s="138" customFormat="1" x14ac:dyDescent="0.25">
      <c r="A14454" s="139"/>
    </row>
    <row r="14455" spans="1:1" s="138" customFormat="1" x14ac:dyDescent="0.25">
      <c r="A14455" s="139"/>
    </row>
    <row r="14456" spans="1:1" s="138" customFormat="1" x14ac:dyDescent="0.25">
      <c r="A14456" s="139"/>
    </row>
    <row r="14457" spans="1:1" s="138" customFormat="1" x14ac:dyDescent="0.25">
      <c r="A14457" s="139"/>
    </row>
    <row r="14458" spans="1:1" s="138" customFormat="1" x14ac:dyDescent="0.25">
      <c r="A14458" s="139"/>
    </row>
    <row r="14459" spans="1:1" s="138" customFormat="1" x14ac:dyDescent="0.25">
      <c r="A14459" s="139"/>
    </row>
    <row r="14460" spans="1:1" s="138" customFormat="1" x14ac:dyDescent="0.25">
      <c r="A14460" s="139"/>
    </row>
    <row r="14461" spans="1:1" s="138" customFormat="1" x14ac:dyDescent="0.25">
      <c r="A14461" s="139"/>
    </row>
    <row r="14462" spans="1:1" s="138" customFormat="1" x14ac:dyDescent="0.25">
      <c r="A14462" s="139"/>
    </row>
    <row r="14463" spans="1:1" s="138" customFormat="1" x14ac:dyDescent="0.25">
      <c r="A14463" s="139"/>
    </row>
    <row r="14464" spans="1:1" s="138" customFormat="1" x14ac:dyDescent="0.25">
      <c r="A14464" s="139"/>
    </row>
    <row r="14465" spans="1:1" s="138" customFormat="1" x14ac:dyDescent="0.25">
      <c r="A14465" s="139"/>
    </row>
    <row r="14466" spans="1:1" s="138" customFormat="1" x14ac:dyDescent="0.25">
      <c r="A14466" s="139"/>
    </row>
    <row r="14467" spans="1:1" s="138" customFormat="1" x14ac:dyDescent="0.25">
      <c r="A14467" s="139"/>
    </row>
    <row r="14468" spans="1:1" s="138" customFormat="1" x14ac:dyDescent="0.25">
      <c r="A14468" s="139"/>
    </row>
    <row r="14469" spans="1:1" s="138" customFormat="1" x14ac:dyDescent="0.25">
      <c r="A14469" s="139"/>
    </row>
    <row r="14470" spans="1:1" s="138" customFormat="1" x14ac:dyDescent="0.25">
      <c r="A14470" s="139"/>
    </row>
    <row r="14471" spans="1:1" s="138" customFormat="1" x14ac:dyDescent="0.25">
      <c r="A14471" s="139"/>
    </row>
    <row r="14472" spans="1:1" s="138" customFormat="1" x14ac:dyDescent="0.25">
      <c r="A14472" s="139"/>
    </row>
    <row r="14473" spans="1:1" s="138" customFormat="1" x14ac:dyDescent="0.25">
      <c r="A14473" s="139"/>
    </row>
    <row r="14474" spans="1:1" s="138" customFormat="1" x14ac:dyDescent="0.25">
      <c r="A14474" s="139"/>
    </row>
    <row r="14475" spans="1:1" s="138" customFormat="1" x14ac:dyDescent="0.25">
      <c r="A14475" s="139"/>
    </row>
    <row r="14476" spans="1:1" s="138" customFormat="1" x14ac:dyDescent="0.25">
      <c r="A14476" s="139"/>
    </row>
    <row r="14477" spans="1:1" s="138" customFormat="1" x14ac:dyDescent="0.25">
      <c r="A14477" s="139"/>
    </row>
    <row r="14478" spans="1:1" s="138" customFormat="1" x14ac:dyDescent="0.25">
      <c r="A14478" s="139"/>
    </row>
    <row r="14479" spans="1:1" s="138" customFormat="1" x14ac:dyDescent="0.25">
      <c r="A14479" s="139"/>
    </row>
    <row r="14480" spans="1:1" s="138" customFormat="1" x14ac:dyDescent="0.25">
      <c r="A14480" s="139"/>
    </row>
    <row r="14481" spans="1:1" s="138" customFormat="1" x14ac:dyDescent="0.25">
      <c r="A14481" s="139"/>
    </row>
    <row r="14482" spans="1:1" s="138" customFormat="1" x14ac:dyDescent="0.25">
      <c r="A14482" s="139"/>
    </row>
    <row r="14483" spans="1:1" s="138" customFormat="1" x14ac:dyDescent="0.25">
      <c r="A14483" s="139"/>
    </row>
    <row r="14484" spans="1:1" s="138" customFormat="1" x14ac:dyDescent="0.25">
      <c r="A14484" s="139"/>
    </row>
    <row r="14485" spans="1:1" s="138" customFormat="1" x14ac:dyDescent="0.25">
      <c r="A14485" s="139"/>
    </row>
    <row r="14486" spans="1:1" s="138" customFormat="1" x14ac:dyDescent="0.25">
      <c r="A14486" s="139"/>
    </row>
    <row r="14487" spans="1:1" s="138" customFormat="1" x14ac:dyDescent="0.25">
      <c r="A14487" s="139"/>
    </row>
    <row r="14488" spans="1:1" s="138" customFormat="1" x14ac:dyDescent="0.25">
      <c r="A14488" s="139"/>
    </row>
    <row r="14489" spans="1:1" s="138" customFormat="1" x14ac:dyDescent="0.25">
      <c r="A14489" s="139"/>
    </row>
    <row r="14490" spans="1:1" s="138" customFormat="1" x14ac:dyDescent="0.25">
      <c r="A14490" s="139"/>
    </row>
    <row r="14491" spans="1:1" s="138" customFormat="1" x14ac:dyDescent="0.25">
      <c r="A14491" s="139"/>
    </row>
    <row r="14492" spans="1:1" s="138" customFormat="1" x14ac:dyDescent="0.25">
      <c r="A14492" s="139"/>
    </row>
    <row r="14493" spans="1:1" s="138" customFormat="1" x14ac:dyDescent="0.25">
      <c r="A14493" s="139"/>
    </row>
    <row r="14494" spans="1:1" s="138" customFormat="1" x14ac:dyDescent="0.25">
      <c r="A14494" s="139"/>
    </row>
    <row r="14495" spans="1:1" s="138" customFormat="1" x14ac:dyDescent="0.25">
      <c r="A14495" s="139"/>
    </row>
    <row r="14496" spans="1:1" s="138" customFormat="1" x14ac:dyDescent="0.25">
      <c r="A14496" s="139"/>
    </row>
    <row r="14497" spans="1:1" s="138" customFormat="1" x14ac:dyDescent="0.25">
      <c r="A14497" s="139"/>
    </row>
    <row r="14498" spans="1:1" s="138" customFormat="1" x14ac:dyDescent="0.25">
      <c r="A14498" s="139"/>
    </row>
    <row r="14499" spans="1:1" s="138" customFormat="1" x14ac:dyDescent="0.25">
      <c r="A14499" s="139"/>
    </row>
    <row r="14500" spans="1:1" s="138" customFormat="1" x14ac:dyDescent="0.25">
      <c r="A14500" s="139"/>
    </row>
    <row r="14501" spans="1:1" s="138" customFormat="1" x14ac:dyDescent="0.25">
      <c r="A14501" s="139"/>
    </row>
    <row r="14502" spans="1:1" s="138" customFormat="1" x14ac:dyDescent="0.25">
      <c r="A14502" s="139"/>
    </row>
    <row r="14503" spans="1:1" s="138" customFormat="1" x14ac:dyDescent="0.25">
      <c r="A14503" s="139"/>
    </row>
    <row r="14504" spans="1:1" s="138" customFormat="1" x14ac:dyDescent="0.25">
      <c r="A14504" s="139"/>
    </row>
    <row r="14505" spans="1:1" s="138" customFormat="1" x14ac:dyDescent="0.25">
      <c r="A14505" s="139"/>
    </row>
    <row r="14506" spans="1:1" s="138" customFormat="1" x14ac:dyDescent="0.25">
      <c r="A14506" s="139"/>
    </row>
    <row r="14507" spans="1:1" s="138" customFormat="1" x14ac:dyDescent="0.25">
      <c r="A14507" s="139"/>
    </row>
    <row r="14508" spans="1:1" s="138" customFormat="1" x14ac:dyDescent="0.25">
      <c r="A14508" s="139"/>
    </row>
    <row r="14509" spans="1:1" s="138" customFormat="1" x14ac:dyDescent="0.25">
      <c r="A14509" s="139"/>
    </row>
    <row r="14510" spans="1:1" s="138" customFormat="1" x14ac:dyDescent="0.25">
      <c r="A14510" s="139"/>
    </row>
    <row r="14511" spans="1:1" s="138" customFormat="1" x14ac:dyDescent="0.25">
      <c r="A14511" s="139"/>
    </row>
    <row r="14512" spans="1:1" s="138" customFormat="1" x14ac:dyDescent="0.25">
      <c r="A14512" s="139"/>
    </row>
    <row r="14513" spans="1:1" s="138" customFormat="1" x14ac:dyDescent="0.25">
      <c r="A14513" s="139"/>
    </row>
    <row r="14514" spans="1:1" s="138" customFormat="1" x14ac:dyDescent="0.25">
      <c r="A14514" s="139"/>
    </row>
    <row r="14515" spans="1:1" s="138" customFormat="1" x14ac:dyDescent="0.25">
      <c r="A14515" s="139"/>
    </row>
    <row r="14516" spans="1:1" s="138" customFormat="1" x14ac:dyDescent="0.25">
      <c r="A14516" s="139"/>
    </row>
    <row r="14517" spans="1:1" s="138" customFormat="1" x14ac:dyDescent="0.25">
      <c r="A14517" s="139"/>
    </row>
    <row r="14518" spans="1:1" s="138" customFormat="1" x14ac:dyDescent="0.25">
      <c r="A14518" s="139"/>
    </row>
    <row r="14519" spans="1:1" s="138" customFormat="1" x14ac:dyDescent="0.25">
      <c r="A14519" s="139"/>
    </row>
    <row r="14520" spans="1:1" s="138" customFormat="1" x14ac:dyDescent="0.25">
      <c r="A14520" s="139"/>
    </row>
    <row r="14521" spans="1:1" s="138" customFormat="1" x14ac:dyDescent="0.25">
      <c r="A14521" s="139"/>
    </row>
    <row r="14522" spans="1:1" s="138" customFormat="1" x14ac:dyDescent="0.25">
      <c r="A14522" s="139"/>
    </row>
    <row r="14523" spans="1:1" s="138" customFormat="1" x14ac:dyDescent="0.25">
      <c r="A14523" s="139"/>
    </row>
    <row r="14524" spans="1:1" s="138" customFormat="1" x14ac:dyDescent="0.25">
      <c r="A14524" s="139"/>
    </row>
    <row r="14525" spans="1:1" s="138" customFormat="1" x14ac:dyDescent="0.25">
      <c r="A14525" s="139"/>
    </row>
    <row r="14526" spans="1:1" s="138" customFormat="1" x14ac:dyDescent="0.25">
      <c r="A14526" s="139"/>
    </row>
    <row r="14527" spans="1:1" s="138" customFormat="1" x14ac:dyDescent="0.25">
      <c r="A14527" s="139"/>
    </row>
    <row r="14528" spans="1:1" s="138" customFormat="1" x14ac:dyDescent="0.25">
      <c r="A14528" s="139"/>
    </row>
    <row r="14529" spans="1:1" s="138" customFormat="1" x14ac:dyDescent="0.25">
      <c r="A14529" s="139"/>
    </row>
    <row r="14530" spans="1:1" s="138" customFormat="1" x14ac:dyDescent="0.25">
      <c r="A14530" s="139"/>
    </row>
    <row r="14531" spans="1:1" s="138" customFormat="1" x14ac:dyDescent="0.25">
      <c r="A14531" s="139"/>
    </row>
    <row r="14532" spans="1:1" s="138" customFormat="1" x14ac:dyDescent="0.25">
      <c r="A14532" s="139"/>
    </row>
    <row r="14533" spans="1:1" s="138" customFormat="1" x14ac:dyDescent="0.25">
      <c r="A14533" s="139"/>
    </row>
    <row r="14534" spans="1:1" s="138" customFormat="1" x14ac:dyDescent="0.25">
      <c r="A14534" s="139"/>
    </row>
    <row r="14535" spans="1:1" s="138" customFormat="1" x14ac:dyDescent="0.25">
      <c r="A14535" s="139"/>
    </row>
    <row r="14536" spans="1:1" s="138" customFormat="1" x14ac:dyDescent="0.25">
      <c r="A14536" s="139"/>
    </row>
    <row r="14537" spans="1:1" s="138" customFormat="1" x14ac:dyDescent="0.25">
      <c r="A14537" s="139"/>
    </row>
    <row r="14538" spans="1:1" s="138" customFormat="1" x14ac:dyDescent="0.25">
      <c r="A14538" s="139"/>
    </row>
    <row r="14539" spans="1:1" s="138" customFormat="1" x14ac:dyDescent="0.25">
      <c r="A14539" s="139"/>
    </row>
    <row r="14540" spans="1:1" s="138" customFormat="1" x14ac:dyDescent="0.25">
      <c r="A14540" s="139"/>
    </row>
    <row r="14541" spans="1:1" s="138" customFormat="1" x14ac:dyDescent="0.25">
      <c r="A14541" s="139"/>
    </row>
    <row r="14542" spans="1:1" s="138" customFormat="1" x14ac:dyDescent="0.25">
      <c r="A14542" s="139"/>
    </row>
    <row r="14543" spans="1:1" s="138" customFormat="1" x14ac:dyDescent="0.25">
      <c r="A14543" s="139"/>
    </row>
    <row r="14544" spans="1:1" s="138" customFormat="1" x14ac:dyDescent="0.25">
      <c r="A14544" s="139"/>
    </row>
    <row r="14545" spans="1:1" s="138" customFormat="1" x14ac:dyDescent="0.25">
      <c r="A14545" s="139"/>
    </row>
    <row r="14546" spans="1:1" s="138" customFormat="1" x14ac:dyDescent="0.25">
      <c r="A14546" s="139"/>
    </row>
    <row r="14547" spans="1:1" s="138" customFormat="1" x14ac:dyDescent="0.25">
      <c r="A14547" s="139"/>
    </row>
    <row r="14548" spans="1:1" s="138" customFormat="1" x14ac:dyDescent="0.25">
      <c r="A14548" s="139"/>
    </row>
    <row r="14549" spans="1:1" s="138" customFormat="1" x14ac:dyDescent="0.25">
      <c r="A14549" s="139"/>
    </row>
    <row r="14550" spans="1:1" s="138" customFormat="1" x14ac:dyDescent="0.25">
      <c r="A14550" s="139"/>
    </row>
    <row r="14551" spans="1:1" s="138" customFormat="1" x14ac:dyDescent="0.25">
      <c r="A14551" s="139"/>
    </row>
    <row r="14552" spans="1:1" s="138" customFormat="1" x14ac:dyDescent="0.25">
      <c r="A14552" s="139"/>
    </row>
    <row r="14553" spans="1:1" s="138" customFormat="1" x14ac:dyDescent="0.25">
      <c r="A14553" s="139"/>
    </row>
    <row r="14554" spans="1:1" s="138" customFormat="1" x14ac:dyDescent="0.25">
      <c r="A14554" s="139"/>
    </row>
    <row r="14555" spans="1:1" s="138" customFormat="1" x14ac:dyDescent="0.25">
      <c r="A14555" s="139"/>
    </row>
    <row r="14556" spans="1:1" s="138" customFormat="1" x14ac:dyDescent="0.25">
      <c r="A14556" s="139"/>
    </row>
    <row r="14557" spans="1:1" s="138" customFormat="1" x14ac:dyDescent="0.25">
      <c r="A14557" s="139"/>
    </row>
    <row r="14558" spans="1:1" s="138" customFormat="1" x14ac:dyDescent="0.25">
      <c r="A14558" s="139"/>
    </row>
    <row r="14559" spans="1:1" s="138" customFormat="1" x14ac:dyDescent="0.25">
      <c r="A14559" s="139"/>
    </row>
    <row r="14560" spans="1:1" s="138" customFormat="1" x14ac:dyDescent="0.25">
      <c r="A14560" s="139"/>
    </row>
    <row r="14561" spans="1:1" s="138" customFormat="1" x14ac:dyDescent="0.25">
      <c r="A14561" s="139"/>
    </row>
    <row r="14562" spans="1:1" s="138" customFormat="1" x14ac:dyDescent="0.25">
      <c r="A14562" s="139"/>
    </row>
    <row r="14563" spans="1:1" s="138" customFormat="1" x14ac:dyDescent="0.25">
      <c r="A14563" s="139"/>
    </row>
    <row r="14564" spans="1:1" s="138" customFormat="1" x14ac:dyDescent="0.25">
      <c r="A14564" s="139"/>
    </row>
    <row r="14565" spans="1:1" s="138" customFormat="1" x14ac:dyDescent="0.25">
      <c r="A14565" s="139"/>
    </row>
    <row r="14566" spans="1:1" s="138" customFormat="1" x14ac:dyDescent="0.25">
      <c r="A14566" s="139"/>
    </row>
    <row r="14567" spans="1:1" s="138" customFormat="1" x14ac:dyDescent="0.25">
      <c r="A14567" s="139"/>
    </row>
    <row r="14568" spans="1:1" s="138" customFormat="1" x14ac:dyDescent="0.25">
      <c r="A14568" s="139"/>
    </row>
    <row r="14569" spans="1:1" s="138" customFormat="1" x14ac:dyDescent="0.25">
      <c r="A14569" s="139"/>
    </row>
    <row r="14570" spans="1:1" s="138" customFormat="1" x14ac:dyDescent="0.25">
      <c r="A14570" s="139"/>
    </row>
    <row r="14571" spans="1:1" s="138" customFormat="1" x14ac:dyDescent="0.25">
      <c r="A14571" s="139"/>
    </row>
    <row r="14572" spans="1:1" s="138" customFormat="1" x14ac:dyDescent="0.25">
      <c r="A14572" s="139"/>
    </row>
    <row r="14573" spans="1:1" s="138" customFormat="1" x14ac:dyDescent="0.25">
      <c r="A14573" s="139"/>
    </row>
    <row r="14574" spans="1:1" s="138" customFormat="1" x14ac:dyDescent="0.25">
      <c r="A14574" s="139"/>
    </row>
    <row r="14575" spans="1:1" s="138" customFormat="1" x14ac:dyDescent="0.25">
      <c r="A14575" s="139"/>
    </row>
    <row r="14576" spans="1:1" s="138" customFormat="1" x14ac:dyDescent="0.25">
      <c r="A14576" s="139"/>
    </row>
    <row r="14577" spans="1:1" s="138" customFormat="1" x14ac:dyDescent="0.25">
      <c r="A14577" s="139"/>
    </row>
    <row r="14578" spans="1:1" s="138" customFormat="1" x14ac:dyDescent="0.25">
      <c r="A14578" s="139"/>
    </row>
    <row r="14579" spans="1:1" s="138" customFormat="1" x14ac:dyDescent="0.25">
      <c r="A14579" s="139"/>
    </row>
    <row r="14580" spans="1:1" s="138" customFormat="1" x14ac:dyDescent="0.25">
      <c r="A14580" s="139"/>
    </row>
    <row r="14581" spans="1:1" s="138" customFormat="1" x14ac:dyDescent="0.25">
      <c r="A14581" s="139"/>
    </row>
    <row r="14582" spans="1:1" s="138" customFormat="1" x14ac:dyDescent="0.25">
      <c r="A14582" s="139"/>
    </row>
    <row r="14583" spans="1:1" s="138" customFormat="1" x14ac:dyDescent="0.25">
      <c r="A14583" s="139"/>
    </row>
    <row r="14584" spans="1:1" s="138" customFormat="1" x14ac:dyDescent="0.25">
      <c r="A14584" s="139"/>
    </row>
    <row r="14585" spans="1:1" s="138" customFormat="1" x14ac:dyDescent="0.25">
      <c r="A14585" s="139"/>
    </row>
    <row r="14586" spans="1:1" s="138" customFormat="1" x14ac:dyDescent="0.25">
      <c r="A14586" s="139"/>
    </row>
    <row r="14587" spans="1:1" s="138" customFormat="1" x14ac:dyDescent="0.25">
      <c r="A14587" s="139"/>
    </row>
    <row r="14588" spans="1:1" s="138" customFormat="1" x14ac:dyDescent="0.25">
      <c r="A14588" s="139"/>
    </row>
    <row r="14589" spans="1:1" s="138" customFormat="1" x14ac:dyDescent="0.25">
      <c r="A14589" s="139"/>
    </row>
    <row r="14590" spans="1:1" s="138" customFormat="1" x14ac:dyDescent="0.25">
      <c r="A14590" s="139"/>
    </row>
    <row r="14591" spans="1:1" s="138" customFormat="1" x14ac:dyDescent="0.25">
      <c r="A14591" s="139"/>
    </row>
    <row r="14592" spans="1:1" s="138" customFormat="1" x14ac:dyDescent="0.25">
      <c r="A14592" s="139"/>
    </row>
    <row r="14593" spans="1:1" s="138" customFormat="1" x14ac:dyDescent="0.25">
      <c r="A14593" s="139"/>
    </row>
    <row r="14594" spans="1:1" s="138" customFormat="1" x14ac:dyDescent="0.25">
      <c r="A14594" s="139"/>
    </row>
    <row r="14595" spans="1:1" s="138" customFormat="1" x14ac:dyDescent="0.25">
      <c r="A14595" s="139"/>
    </row>
    <row r="14596" spans="1:1" s="138" customFormat="1" x14ac:dyDescent="0.25">
      <c r="A14596" s="139"/>
    </row>
    <row r="14597" spans="1:1" s="138" customFormat="1" x14ac:dyDescent="0.25">
      <c r="A14597" s="139"/>
    </row>
    <row r="14598" spans="1:1" s="138" customFormat="1" x14ac:dyDescent="0.25">
      <c r="A14598" s="139"/>
    </row>
    <row r="14599" spans="1:1" s="138" customFormat="1" x14ac:dyDescent="0.25">
      <c r="A14599" s="139"/>
    </row>
    <row r="14600" spans="1:1" s="138" customFormat="1" x14ac:dyDescent="0.25">
      <c r="A14600" s="139"/>
    </row>
    <row r="14601" spans="1:1" s="138" customFormat="1" x14ac:dyDescent="0.25">
      <c r="A14601" s="139"/>
    </row>
    <row r="14602" spans="1:1" s="138" customFormat="1" x14ac:dyDescent="0.25">
      <c r="A14602" s="139"/>
    </row>
    <row r="14603" spans="1:1" s="138" customFormat="1" x14ac:dyDescent="0.25">
      <c r="A14603" s="139"/>
    </row>
    <row r="14604" spans="1:1" s="138" customFormat="1" x14ac:dyDescent="0.25">
      <c r="A14604" s="139"/>
    </row>
    <row r="14605" spans="1:1" s="138" customFormat="1" x14ac:dyDescent="0.25">
      <c r="A14605" s="139"/>
    </row>
    <row r="14606" spans="1:1" s="138" customFormat="1" x14ac:dyDescent="0.25">
      <c r="A14606" s="139"/>
    </row>
    <row r="14607" spans="1:1" s="138" customFormat="1" x14ac:dyDescent="0.25">
      <c r="A14607" s="139"/>
    </row>
    <row r="14608" spans="1:1" s="138" customFormat="1" x14ac:dyDescent="0.25">
      <c r="A14608" s="139"/>
    </row>
    <row r="14609" spans="1:1" s="138" customFormat="1" x14ac:dyDescent="0.25">
      <c r="A14609" s="139"/>
    </row>
    <row r="14610" spans="1:1" s="138" customFormat="1" x14ac:dyDescent="0.25">
      <c r="A14610" s="139"/>
    </row>
    <row r="14611" spans="1:1" s="138" customFormat="1" x14ac:dyDescent="0.25">
      <c r="A14611" s="139"/>
    </row>
    <row r="14612" spans="1:1" s="138" customFormat="1" x14ac:dyDescent="0.25">
      <c r="A14612" s="139"/>
    </row>
    <row r="14613" spans="1:1" s="138" customFormat="1" x14ac:dyDescent="0.25">
      <c r="A14613" s="139"/>
    </row>
    <row r="14614" spans="1:1" s="138" customFormat="1" x14ac:dyDescent="0.25">
      <c r="A14614" s="139"/>
    </row>
    <row r="14615" spans="1:1" s="138" customFormat="1" x14ac:dyDescent="0.25">
      <c r="A14615" s="139"/>
    </row>
    <row r="14616" spans="1:1" s="138" customFormat="1" x14ac:dyDescent="0.25">
      <c r="A14616" s="139"/>
    </row>
    <row r="14617" spans="1:1" s="138" customFormat="1" x14ac:dyDescent="0.25">
      <c r="A14617" s="139"/>
    </row>
    <row r="14618" spans="1:1" s="138" customFormat="1" x14ac:dyDescent="0.25">
      <c r="A14618" s="139"/>
    </row>
    <row r="14619" spans="1:1" s="138" customFormat="1" x14ac:dyDescent="0.25">
      <c r="A14619" s="139"/>
    </row>
    <row r="14620" spans="1:1" s="138" customFormat="1" x14ac:dyDescent="0.25">
      <c r="A14620" s="139"/>
    </row>
    <row r="14621" spans="1:1" s="138" customFormat="1" x14ac:dyDescent="0.25">
      <c r="A14621" s="139"/>
    </row>
    <row r="14622" spans="1:1" s="138" customFormat="1" x14ac:dyDescent="0.25">
      <c r="A14622" s="139"/>
    </row>
    <row r="14623" spans="1:1" s="138" customFormat="1" x14ac:dyDescent="0.25">
      <c r="A14623" s="139"/>
    </row>
    <row r="14624" spans="1:1" s="138" customFormat="1" x14ac:dyDescent="0.25">
      <c r="A14624" s="139"/>
    </row>
    <row r="14625" spans="1:1" s="138" customFormat="1" x14ac:dyDescent="0.25">
      <c r="A14625" s="139"/>
    </row>
    <row r="14626" spans="1:1" s="138" customFormat="1" x14ac:dyDescent="0.25">
      <c r="A14626" s="139"/>
    </row>
    <row r="14627" spans="1:1" s="138" customFormat="1" x14ac:dyDescent="0.25">
      <c r="A14627" s="139"/>
    </row>
    <row r="14628" spans="1:1" s="138" customFormat="1" x14ac:dyDescent="0.25">
      <c r="A14628" s="139"/>
    </row>
    <row r="14629" spans="1:1" s="138" customFormat="1" x14ac:dyDescent="0.25">
      <c r="A14629" s="139"/>
    </row>
    <row r="14630" spans="1:1" s="138" customFormat="1" x14ac:dyDescent="0.25">
      <c r="A14630" s="139"/>
    </row>
    <row r="14631" spans="1:1" s="138" customFormat="1" x14ac:dyDescent="0.25">
      <c r="A14631" s="139"/>
    </row>
    <row r="14632" spans="1:1" s="138" customFormat="1" x14ac:dyDescent="0.25">
      <c r="A14632" s="139"/>
    </row>
    <row r="14633" spans="1:1" s="138" customFormat="1" x14ac:dyDescent="0.25">
      <c r="A14633" s="139"/>
    </row>
    <row r="14634" spans="1:1" s="138" customFormat="1" x14ac:dyDescent="0.25">
      <c r="A14634" s="139"/>
    </row>
    <row r="14635" spans="1:1" s="138" customFormat="1" x14ac:dyDescent="0.25">
      <c r="A14635" s="139"/>
    </row>
    <row r="14636" spans="1:1" s="138" customFormat="1" x14ac:dyDescent="0.25">
      <c r="A14636" s="139"/>
    </row>
    <row r="14637" spans="1:1" s="138" customFormat="1" x14ac:dyDescent="0.25">
      <c r="A14637" s="139"/>
    </row>
    <row r="14638" spans="1:1" s="138" customFormat="1" x14ac:dyDescent="0.25">
      <c r="A14638" s="139"/>
    </row>
    <row r="14639" spans="1:1" s="138" customFormat="1" x14ac:dyDescent="0.25">
      <c r="A14639" s="139"/>
    </row>
    <row r="14640" spans="1:1" s="138" customFormat="1" x14ac:dyDescent="0.25">
      <c r="A14640" s="139"/>
    </row>
    <row r="14641" spans="1:1" s="138" customFormat="1" x14ac:dyDescent="0.25">
      <c r="A14641" s="139"/>
    </row>
    <row r="14642" spans="1:1" s="138" customFormat="1" x14ac:dyDescent="0.25">
      <c r="A14642" s="139"/>
    </row>
    <row r="14643" spans="1:1" s="138" customFormat="1" x14ac:dyDescent="0.25">
      <c r="A14643" s="139"/>
    </row>
    <row r="14644" spans="1:1" s="138" customFormat="1" x14ac:dyDescent="0.25">
      <c r="A14644" s="139"/>
    </row>
    <row r="14645" spans="1:1" s="138" customFormat="1" x14ac:dyDescent="0.25">
      <c r="A14645" s="139"/>
    </row>
    <row r="14646" spans="1:1" s="138" customFormat="1" x14ac:dyDescent="0.25">
      <c r="A14646" s="139"/>
    </row>
    <row r="14647" spans="1:1" s="138" customFormat="1" x14ac:dyDescent="0.25">
      <c r="A14647" s="139"/>
    </row>
    <row r="14648" spans="1:1" s="138" customFormat="1" x14ac:dyDescent="0.25">
      <c r="A14648" s="139"/>
    </row>
    <row r="14649" spans="1:1" s="138" customFormat="1" x14ac:dyDescent="0.25">
      <c r="A14649" s="139"/>
    </row>
    <row r="14650" spans="1:1" s="138" customFormat="1" x14ac:dyDescent="0.25">
      <c r="A14650" s="139"/>
    </row>
    <row r="14651" spans="1:1" s="138" customFormat="1" x14ac:dyDescent="0.25">
      <c r="A14651" s="139"/>
    </row>
    <row r="14652" spans="1:1" s="138" customFormat="1" x14ac:dyDescent="0.25">
      <c r="A14652" s="139"/>
    </row>
    <row r="14653" spans="1:1" s="138" customFormat="1" x14ac:dyDescent="0.25">
      <c r="A14653" s="139"/>
    </row>
    <row r="14654" spans="1:1" s="138" customFormat="1" x14ac:dyDescent="0.25">
      <c r="A14654" s="139"/>
    </row>
    <row r="14655" spans="1:1" s="138" customFormat="1" x14ac:dyDescent="0.25">
      <c r="A14655" s="139"/>
    </row>
    <row r="14656" spans="1:1" s="138" customFormat="1" x14ac:dyDescent="0.25">
      <c r="A14656" s="139"/>
    </row>
    <row r="14657" spans="1:1" s="138" customFormat="1" x14ac:dyDescent="0.25">
      <c r="A14657" s="139"/>
    </row>
    <row r="14658" spans="1:1" s="138" customFormat="1" x14ac:dyDescent="0.25">
      <c r="A14658" s="139"/>
    </row>
    <row r="14659" spans="1:1" s="138" customFormat="1" x14ac:dyDescent="0.25">
      <c r="A14659" s="139"/>
    </row>
    <row r="14660" spans="1:1" s="138" customFormat="1" x14ac:dyDescent="0.25">
      <c r="A14660" s="139"/>
    </row>
    <row r="14661" spans="1:1" s="138" customFormat="1" x14ac:dyDescent="0.25">
      <c r="A14661" s="139"/>
    </row>
    <row r="14662" spans="1:1" s="138" customFormat="1" x14ac:dyDescent="0.25">
      <c r="A14662" s="139"/>
    </row>
    <row r="14663" spans="1:1" s="138" customFormat="1" x14ac:dyDescent="0.25">
      <c r="A14663" s="139"/>
    </row>
    <row r="14664" spans="1:1" s="138" customFormat="1" x14ac:dyDescent="0.25">
      <c r="A14664" s="139"/>
    </row>
    <row r="14665" spans="1:1" s="138" customFormat="1" x14ac:dyDescent="0.25">
      <c r="A14665" s="139"/>
    </row>
    <row r="14666" spans="1:1" s="138" customFormat="1" x14ac:dyDescent="0.25">
      <c r="A14666" s="139"/>
    </row>
    <row r="14667" spans="1:1" s="138" customFormat="1" x14ac:dyDescent="0.25">
      <c r="A14667" s="139"/>
    </row>
    <row r="14668" spans="1:1" s="138" customFormat="1" x14ac:dyDescent="0.25">
      <c r="A14668" s="139"/>
    </row>
    <row r="14669" spans="1:1" s="138" customFormat="1" x14ac:dyDescent="0.25">
      <c r="A14669" s="139"/>
    </row>
    <row r="14670" spans="1:1" s="138" customFormat="1" x14ac:dyDescent="0.25">
      <c r="A14670" s="139"/>
    </row>
    <row r="14671" spans="1:1" s="138" customFormat="1" x14ac:dyDescent="0.25">
      <c r="A14671" s="139"/>
    </row>
    <row r="14672" spans="1:1" s="138" customFormat="1" x14ac:dyDescent="0.25">
      <c r="A14672" s="139"/>
    </row>
    <row r="14673" spans="1:1" s="138" customFormat="1" x14ac:dyDescent="0.25">
      <c r="A14673" s="139"/>
    </row>
    <row r="14674" spans="1:1" s="138" customFormat="1" x14ac:dyDescent="0.25">
      <c r="A14674" s="139"/>
    </row>
    <row r="14675" spans="1:1" s="138" customFormat="1" x14ac:dyDescent="0.25">
      <c r="A14675" s="139"/>
    </row>
    <row r="14676" spans="1:1" s="138" customFormat="1" x14ac:dyDescent="0.25">
      <c r="A14676" s="139"/>
    </row>
    <row r="14677" spans="1:1" s="138" customFormat="1" x14ac:dyDescent="0.25">
      <c r="A14677" s="139"/>
    </row>
    <row r="14678" spans="1:1" s="138" customFormat="1" x14ac:dyDescent="0.25">
      <c r="A14678" s="139"/>
    </row>
    <row r="14679" spans="1:1" s="138" customFormat="1" x14ac:dyDescent="0.25">
      <c r="A14679" s="139"/>
    </row>
    <row r="14680" spans="1:1" s="138" customFormat="1" x14ac:dyDescent="0.25">
      <c r="A14680" s="139"/>
    </row>
    <row r="14681" spans="1:1" s="138" customFormat="1" x14ac:dyDescent="0.25">
      <c r="A14681" s="139"/>
    </row>
    <row r="14682" spans="1:1" s="138" customFormat="1" x14ac:dyDescent="0.25">
      <c r="A14682" s="139"/>
    </row>
    <row r="14683" spans="1:1" s="138" customFormat="1" x14ac:dyDescent="0.25">
      <c r="A14683" s="139"/>
    </row>
    <row r="14684" spans="1:1" s="138" customFormat="1" x14ac:dyDescent="0.25">
      <c r="A14684" s="139"/>
    </row>
    <row r="14685" spans="1:1" s="138" customFormat="1" x14ac:dyDescent="0.25">
      <c r="A14685" s="139"/>
    </row>
    <row r="14686" spans="1:1" s="138" customFormat="1" x14ac:dyDescent="0.25">
      <c r="A14686" s="139"/>
    </row>
    <row r="14687" spans="1:1" s="138" customFormat="1" x14ac:dyDescent="0.25">
      <c r="A14687" s="139"/>
    </row>
    <row r="14688" spans="1:1" s="138" customFormat="1" x14ac:dyDescent="0.25">
      <c r="A14688" s="139"/>
    </row>
    <row r="14689" spans="1:1" s="138" customFormat="1" x14ac:dyDescent="0.25">
      <c r="A14689" s="139"/>
    </row>
    <row r="14690" spans="1:1" s="138" customFormat="1" x14ac:dyDescent="0.25">
      <c r="A14690" s="139"/>
    </row>
    <row r="14691" spans="1:1" s="138" customFormat="1" x14ac:dyDescent="0.25">
      <c r="A14691" s="139"/>
    </row>
    <row r="14692" spans="1:1" s="138" customFormat="1" x14ac:dyDescent="0.25">
      <c r="A14692" s="139"/>
    </row>
    <row r="14693" spans="1:1" s="138" customFormat="1" x14ac:dyDescent="0.25">
      <c r="A14693" s="139"/>
    </row>
    <row r="14694" spans="1:1" s="138" customFormat="1" x14ac:dyDescent="0.25">
      <c r="A14694" s="139"/>
    </row>
    <row r="14695" spans="1:1" s="138" customFormat="1" x14ac:dyDescent="0.25">
      <c r="A14695" s="139"/>
    </row>
    <row r="14696" spans="1:1" s="138" customFormat="1" x14ac:dyDescent="0.25">
      <c r="A14696" s="139"/>
    </row>
    <row r="14697" spans="1:1" s="138" customFormat="1" x14ac:dyDescent="0.25">
      <c r="A14697" s="139"/>
    </row>
    <row r="14698" spans="1:1" s="138" customFormat="1" x14ac:dyDescent="0.25">
      <c r="A14698" s="139"/>
    </row>
    <row r="14699" spans="1:1" s="138" customFormat="1" x14ac:dyDescent="0.25">
      <c r="A14699" s="139"/>
    </row>
    <row r="14700" spans="1:1" s="138" customFormat="1" x14ac:dyDescent="0.25">
      <c r="A14700" s="139"/>
    </row>
    <row r="14701" spans="1:1" s="138" customFormat="1" x14ac:dyDescent="0.25">
      <c r="A14701" s="139"/>
    </row>
    <row r="14702" spans="1:1" s="138" customFormat="1" x14ac:dyDescent="0.25">
      <c r="A14702" s="139"/>
    </row>
    <row r="14703" spans="1:1" s="138" customFormat="1" x14ac:dyDescent="0.25">
      <c r="A14703" s="139"/>
    </row>
    <row r="14704" spans="1:1" s="138" customFormat="1" x14ac:dyDescent="0.25">
      <c r="A14704" s="139"/>
    </row>
    <row r="14705" spans="1:1" s="138" customFormat="1" x14ac:dyDescent="0.25">
      <c r="A14705" s="139"/>
    </row>
    <row r="14706" spans="1:1" s="138" customFormat="1" x14ac:dyDescent="0.25">
      <c r="A14706" s="139"/>
    </row>
    <row r="14707" spans="1:1" s="138" customFormat="1" x14ac:dyDescent="0.25">
      <c r="A14707" s="139"/>
    </row>
    <row r="14708" spans="1:1" s="138" customFormat="1" x14ac:dyDescent="0.25">
      <c r="A14708" s="139"/>
    </row>
    <row r="14709" spans="1:1" s="138" customFormat="1" x14ac:dyDescent="0.25">
      <c r="A14709" s="139"/>
    </row>
    <row r="14710" spans="1:1" s="138" customFormat="1" x14ac:dyDescent="0.25">
      <c r="A14710" s="139"/>
    </row>
    <row r="14711" spans="1:1" s="138" customFormat="1" x14ac:dyDescent="0.25">
      <c r="A14711" s="139"/>
    </row>
    <row r="14712" spans="1:1" s="138" customFormat="1" x14ac:dyDescent="0.25">
      <c r="A14712" s="139"/>
    </row>
    <row r="14713" spans="1:1" s="138" customFormat="1" x14ac:dyDescent="0.25">
      <c r="A14713" s="139"/>
    </row>
    <row r="14714" spans="1:1" s="138" customFormat="1" x14ac:dyDescent="0.25">
      <c r="A14714" s="139"/>
    </row>
    <row r="14715" spans="1:1" s="138" customFormat="1" x14ac:dyDescent="0.25">
      <c r="A14715" s="139"/>
    </row>
    <row r="14716" spans="1:1" s="138" customFormat="1" x14ac:dyDescent="0.25">
      <c r="A14716" s="139"/>
    </row>
    <row r="14717" spans="1:1" s="138" customFormat="1" x14ac:dyDescent="0.25">
      <c r="A14717" s="139"/>
    </row>
    <row r="14718" spans="1:1" s="138" customFormat="1" x14ac:dyDescent="0.25">
      <c r="A14718" s="139"/>
    </row>
    <row r="14719" spans="1:1" s="138" customFormat="1" x14ac:dyDescent="0.25">
      <c r="A14719" s="139"/>
    </row>
    <row r="14720" spans="1:1" s="138" customFormat="1" x14ac:dyDescent="0.25">
      <c r="A14720" s="139"/>
    </row>
    <row r="14721" spans="1:1" s="138" customFormat="1" x14ac:dyDescent="0.25">
      <c r="A14721" s="139"/>
    </row>
    <row r="14722" spans="1:1" s="138" customFormat="1" x14ac:dyDescent="0.25">
      <c r="A14722" s="139"/>
    </row>
    <row r="14723" spans="1:1" s="138" customFormat="1" x14ac:dyDescent="0.25">
      <c r="A14723" s="139"/>
    </row>
    <row r="14724" spans="1:1" s="138" customFormat="1" x14ac:dyDescent="0.25">
      <c r="A14724" s="139"/>
    </row>
    <row r="14725" spans="1:1" s="138" customFormat="1" x14ac:dyDescent="0.25">
      <c r="A14725" s="139"/>
    </row>
    <row r="14726" spans="1:1" s="138" customFormat="1" x14ac:dyDescent="0.25">
      <c r="A14726" s="139"/>
    </row>
    <row r="14727" spans="1:1" s="138" customFormat="1" x14ac:dyDescent="0.25">
      <c r="A14727" s="139"/>
    </row>
    <row r="14728" spans="1:1" s="138" customFormat="1" x14ac:dyDescent="0.25">
      <c r="A14728" s="139"/>
    </row>
    <row r="14729" spans="1:1" s="138" customFormat="1" x14ac:dyDescent="0.25">
      <c r="A14729" s="139"/>
    </row>
    <row r="14730" spans="1:1" s="138" customFormat="1" x14ac:dyDescent="0.25">
      <c r="A14730" s="139"/>
    </row>
    <row r="14731" spans="1:1" s="138" customFormat="1" x14ac:dyDescent="0.25">
      <c r="A14731" s="139"/>
    </row>
    <row r="14732" spans="1:1" s="138" customFormat="1" x14ac:dyDescent="0.25">
      <c r="A14732" s="139"/>
    </row>
    <row r="14733" spans="1:1" s="138" customFormat="1" x14ac:dyDescent="0.25">
      <c r="A14733" s="139"/>
    </row>
    <row r="14734" spans="1:1" s="138" customFormat="1" x14ac:dyDescent="0.25">
      <c r="A14734" s="139"/>
    </row>
    <row r="14735" spans="1:1" s="138" customFormat="1" x14ac:dyDescent="0.25">
      <c r="A14735" s="139"/>
    </row>
    <row r="14736" spans="1:1" s="138" customFormat="1" x14ac:dyDescent="0.25">
      <c r="A14736" s="139"/>
    </row>
    <row r="14737" spans="1:1" s="138" customFormat="1" x14ac:dyDescent="0.25">
      <c r="A14737" s="139"/>
    </row>
    <row r="14738" spans="1:1" s="138" customFormat="1" x14ac:dyDescent="0.25">
      <c r="A14738" s="139"/>
    </row>
    <row r="14739" spans="1:1" s="138" customFormat="1" x14ac:dyDescent="0.25">
      <c r="A14739" s="139"/>
    </row>
    <row r="14740" spans="1:1" s="138" customFormat="1" x14ac:dyDescent="0.25">
      <c r="A14740" s="139"/>
    </row>
    <row r="14741" spans="1:1" s="138" customFormat="1" x14ac:dyDescent="0.25">
      <c r="A14741" s="139"/>
    </row>
    <row r="14742" spans="1:1" s="138" customFormat="1" x14ac:dyDescent="0.25">
      <c r="A14742" s="139"/>
    </row>
    <row r="14743" spans="1:1" s="138" customFormat="1" x14ac:dyDescent="0.25">
      <c r="A14743" s="139"/>
    </row>
    <row r="14744" spans="1:1" s="138" customFormat="1" x14ac:dyDescent="0.25">
      <c r="A14744" s="139"/>
    </row>
    <row r="14745" spans="1:1" s="138" customFormat="1" x14ac:dyDescent="0.25">
      <c r="A14745" s="139"/>
    </row>
    <row r="14746" spans="1:1" s="138" customFormat="1" x14ac:dyDescent="0.25">
      <c r="A14746" s="139"/>
    </row>
    <row r="14747" spans="1:1" s="138" customFormat="1" x14ac:dyDescent="0.25">
      <c r="A14747" s="139"/>
    </row>
    <row r="14748" spans="1:1" s="138" customFormat="1" x14ac:dyDescent="0.25">
      <c r="A14748" s="139"/>
    </row>
    <row r="14749" spans="1:1" s="138" customFormat="1" x14ac:dyDescent="0.25">
      <c r="A14749" s="139"/>
    </row>
    <row r="14750" spans="1:1" s="138" customFormat="1" x14ac:dyDescent="0.25">
      <c r="A14750" s="139"/>
    </row>
    <row r="14751" spans="1:1" s="138" customFormat="1" x14ac:dyDescent="0.25">
      <c r="A14751" s="139"/>
    </row>
    <row r="14752" spans="1:1" s="138" customFormat="1" x14ac:dyDescent="0.25">
      <c r="A14752" s="139"/>
    </row>
    <row r="14753" spans="1:1" s="138" customFormat="1" x14ac:dyDescent="0.25">
      <c r="A14753" s="139"/>
    </row>
    <row r="14754" spans="1:1" s="138" customFormat="1" x14ac:dyDescent="0.25">
      <c r="A14754" s="139"/>
    </row>
    <row r="14755" spans="1:1" s="138" customFormat="1" x14ac:dyDescent="0.25">
      <c r="A14755" s="139"/>
    </row>
    <row r="14756" spans="1:1" s="138" customFormat="1" x14ac:dyDescent="0.25">
      <c r="A14756" s="139"/>
    </row>
    <row r="14757" spans="1:1" s="138" customFormat="1" x14ac:dyDescent="0.25">
      <c r="A14757" s="139"/>
    </row>
    <row r="14758" spans="1:1" s="138" customFormat="1" x14ac:dyDescent="0.25">
      <c r="A14758" s="139"/>
    </row>
    <row r="14759" spans="1:1" s="138" customFormat="1" x14ac:dyDescent="0.25">
      <c r="A14759" s="139"/>
    </row>
    <row r="14760" spans="1:1" s="138" customFormat="1" x14ac:dyDescent="0.25">
      <c r="A14760" s="139"/>
    </row>
    <row r="14761" spans="1:1" s="138" customFormat="1" x14ac:dyDescent="0.25">
      <c r="A14761" s="139"/>
    </row>
    <row r="14762" spans="1:1" s="138" customFormat="1" x14ac:dyDescent="0.25">
      <c r="A14762" s="139"/>
    </row>
    <row r="14763" spans="1:1" s="138" customFormat="1" x14ac:dyDescent="0.25">
      <c r="A14763" s="139"/>
    </row>
    <row r="14764" spans="1:1" s="138" customFormat="1" x14ac:dyDescent="0.25">
      <c r="A14764" s="139"/>
    </row>
    <row r="14765" spans="1:1" s="138" customFormat="1" x14ac:dyDescent="0.25">
      <c r="A14765" s="139"/>
    </row>
    <row r="14766" spans="1:1" s="138" customFormat="1" x14ac:dyDescent="0.25">
      <c r="A14766" s="139"/>
    </row>
    <row r="14767" spans="1:1" s="138" customFormat="1" x14ac:dyDescent="0.25">
      <c r="A14767" s="139"/>
    </row>
    <row r="14768" spans="1:1" s="138" customFormat="1" x14ac:dyDescent="0.25">
      <c r="A14768" s="139"/>
    </row>
    <row r="14769" spans="1:1" s="138" customFormat="1" x14ac:dyDescent="0.25">
      <c r="A14769" s="139"/>
    </row>
    <row r="14770" spans="1:1" s="138" customFormat="1" x14ac:dyDescent="0.25">
      <c r="A14770" s="139"/>
    </row>
    <row r="14771" spans="1:1" s="138" customFormat="1" x14ac:dyDescent="0.25">
      <c r="A14771" s="139"/>
    </row>
    <row r="14772" spans="1:1" s="138" customFormat="1" x14ac:dyDescent="0.25">
      <c r="A14772" s="139"/>
    </row>
    <row r="14773" spans="1:1" s="138" customFormat="1" x14ac:dyDescent="0.25">
      <c r="A14773" s="139"/>
    </row>
    <row r="14774" spans="1:1" s="138" customFormat="1" x14ac:dyDescent="0.25">
      <c r="A14774" s="139"/>
    </row>
    <row r="14775" spans="1:1" s="138" customFormat="1" x14ac:dyDescent="0.25">
      <c r="A14775" s="139"/>
    </row>
    <row r="14776" spans="1:1" s="138" customFormat="1" x14ac:dyDescent="0.25">
      <c r="A14776" s="139"/>
    </row>
    <row r="14777" spans="1:1" s="138" customFormat="1" x14ac:dyDescent="0.25">
      <c r="A14777" s="139"/>
    </row>
    <row r="14778" spans="1:1" s="138" customFormat="1" x14ac:dyDescent="0.25">
      <c r="A14778" s="139"/>
    </row>
    <row r="14779" spans="1:1" s="138" customFormat="1" x14ac:dyDescent="0.25">
      <c r="A14779" s="139"/>
    </row>
    <row r="14780" spans="1:1" s="138" customFormat="1" x14ac:dyDescent="0.25">
      <c r="A14780" s="139"/>
    </row>
    <row r="14781" spans="1:1" s="138" customFormat="1" x14ac:dyDescent="0.25">
      <c r="A14781" s="139"/>
    </row>
    <row r="14782" spans="1:1" s="138" customFormat="1" x14ac:dyDescent="0.25">
      <c r="A14782" s="139"/>
    </row>
    <row r="14783" spans="1:1" s="138" customFormat="1" x14ac:dyDescent="0.25">
      <c r="A14783" s="139"/>
    </row>
    <row r="14784" spans="1:1" s="138" customFormat="1" x14ac:dyDescent="0.25">
      <c r="A14784" s="139"/>
    </row>
    <row r="14785" spans="1:1" s="138" customFormat="1" x14ac:dyDescent="0.25">
      <c r="A14785" s="139"/>
    </row>
    <row r="14786" spans="1:1" s="138" customFormat="1" x14ac:dyDescent="0.25">
      <c r="A14786" s="139"/>
    </row>
    <row r="14787" spans="1:1" s="138" customFormat="1" x14ac:dyDescent="0.25">
      <c r="A14787" s="139"/>
    </row>
    <row r="14788" spans="1:1" s="138" customFormat="1" x14ac:dyDescent="0.25">
      <c r="A14788" s="139"/>
    </row>
    <row r="14789" spans="1:1" s="138" customFormat="1" x14ac:dyDescent="0.25">
      <c r="A14789" s="139"/>
    </row>
    <row r="14790" spans="1:1" s="138" customFormat="1" x14ac:dyDescent="0.25">
      <c r="A14790" s="139"/>
    </row>
    <row r="14791" spans="1:1" s="138" customFormat="1" x14ac:dyDescent="0.25">
      <c r="A14791" s="139"/>
    </row>
    <row r="14792" spans="1:1" s="138" customFormat="1" x14ac:dyDescent="0.25">
      <c r="A14792" s="139"/>
    </row>
    <row r="14793" spans="1:1" s="138" customFormat="1" x14ac:dyDescent="0.25">
      <c r="A14793" s="139"/>
    </row>
    <row r="14794" spans="1:1" s="138" customFormat="1" x14ac:dyDescent="0.25">
      <c r="A14794" s="139"/>
    </row>
    <row r="14795" spans="1:1" s="138" customFormat="1" x14ac:dyDescent="0.25">
      <c r="A14795" s="139"/>
    </row>
    <row r="14796" spans="1:1" s="138" customFormat="1" x14ac:dyDescent="0.25">
      <c r="A14796" s="139"/>
    </row>
    <row r="14797" spans="1:1" s="138" customFormat="1" x14ac:dyDescent="0.25">
      <c r="A14797" s="139"/>
    </row>
    <row r="14798" spans="1:1" s="138" customFormat="1" x14ac:dyDescent="0.25">
      <c r="A14798" s="139"/>
    </row>
    <row r="14799" spans="1:1" s="138" customFormat="1" x14ac:dyDescent="0.25">
      <c r="A14799" s="139"/>
    </row>
    <row r="14800" spans="1:1" s="138" customFormat="1" x14ac:dyDescent="0.25">
      <c r="A14800" s="139"/>
    </row>
    <row r="14801" spans="1:1" s="138" customFormat="1" x14ac:dyDescent="0.25">
      <c r="A14801" s="139"/>
    </row>
    <row r="14802" spans="1:1" s="138" customFormat="1" x14ac:dyDescent="0.25">
      <c r="A14802" s="139"/>
    </row>
    <row r="14803" spans="1:1" s="138" customFormat="1" x14ac:dyDescent="0.25">
      <c r="A14803" s="139"/>
    </row>
    <row r="14804" spans="1:1" s="138" customFormat="1" x14ac:dyDescent="0.25">
      <c r="A14804" s="139"/>
    </row>
    <row r="14805" spans="1:1" s="138" customFormat="1" x14ac:dyDescent="0.25">
      <c r="A14805" s="139"/>
    </row>
    <row r="14806" spans="1:1" s="138" customFormat="1" x14ac:dyDescent="0.25">
      <c r="A14806" s="139"/>
    </row>
    <row r="14807" spans="1:1" s="138" customFormat="1" x14ac:dyDescent="0.25">
      <c r="A14807" s="139"/>
    </row>
    <row r="14808" spans="1:1" s="138" customFormat="1" x14ac:dyDescent="0.25">
      <c r="A14808" s="139"/>
    </row>
    <row r="14809" spans="1:1" s="138" customFormat="1" x14ac:dyDescent="0.25">
      <c r="A14809" s="139"/>
    </row>
    <row r="14810" spans="1:1" s="138" customFormat="1" x14ac:dyDescent="0.25">
      <c r="A14810" s="139"/>
    </row>
    <row r="14811" spans="1:1" s="138" customFormat="1" x14ac:dyDescent="0.25">
      <c r="A14811" s="139"/>
    </row>
    <row r="14812" spans="1:1" s="138" customFormat="1" x14ac:dyDescent="0.25">
      <c r="A14812" s="139"/>
    </row>
    <row r="14813" spans="1:1" s="138" customFormat="1" x14ac:dyDescent="0.25">
      <c r="A14813" s="139"/>
    </row>
    <row r="14814" spans="1:1" s="138" customFormat="1" x14ac:dyDescent="0.25">
      <c r="A14814" s="139"/>
    </row>
    <row r="14815" spans="1:1" s="138" customFormat="1" x14ac:dyDescent="0.25">
      <c r="A14815" s="139"/>
    </row>
    <row r="14816" spans="1:1" s="138" customFormat="1" x14ac:dyDescent="0.25">
      <c r="A14816" s="139"/>
    </row>
    <row r="14817" spans="1:1" s="138" customFormat="1" x14ac:dyDescent="0.25">
      <c r="A14817" s="139"/>
    </row>
    <row r="14818" spans="1:1" s="138" customFormat="1" x14ac:dyDescent="0.25">
      <c r="A14818" s="139"/>
    </row>
    <row r="14819" spans="1:1" s="138" customFormat="1" x14ac:dyDescent="0.25">
      <c r="A14819" s="139"/>
    </row>
    <row r="14820" spans="1:1" s="138" customFormat="1" x14ac:dyDescent="0.25">
      <c r="A14820" s="139"/>
    </row>
    <row r="14821" spans="1:1" s="138" customFormat="1" x14ac:dyDescent="0.25">
      <c r="A14821" s="139"/>
    </row>
    <row r="14822" spans="1:1" s="138" customFormat="1" x14ac:dyDescent="0.25">
      <c r="A14822" s="139"/>
    </row>
    <row r="14823" spans="1:1" s="138" customFormat="1" x14ac:dyDescent="0.25">
      <c r="A14823" s="139"/>
    </row>
    <row r="14824" spans="1:1" s="138" customFormat="1" x14ac:dyDescent="0.25">
      <c r="A14824" s="139"/>
    </row>
    <row r="14825" spans="1:1" s="138" customFormat="1" x14ac:dyDescent="0.25">
      <c r="A14825" s="139"/>
    </row>
    <row r="14826" spans="1:1" s="138" customFormat="1" x14ac:dyDescent="0.25">
      <c r="A14826" s="139"/>
    </row>
    <row r="14827" spans="1:1" s="138" customFormat="1" x14ac:dyDescent="0.25">
      <c r="A14827" s="139"/>
    </row>
    <row r="14828" spans="1:1" s="138" customFormat="1" x14ac:dyDescent="0.25">
      <c r="A14828" s="139"/>
    </row>
    <row r="14829" spans="1:1" s="138" customFormat="1" x14ac:dyDescent="0.25">
      <c r="A14829" s="139"/>
    </row>
    <row r="14830" spans="1:1" s="138" customFormat="1" x14ac:dyDescent="0.25">
      <c r="A14830" s="139"/>
    </row>
    <row r="14831" spans="1:1" s="138" customFormat="1" x14ac:dyDescent="0.25">
      <c r="A14831" s="139"/>
    </row>
    <row r="14832" spans="1:1" s="138" customFormat="1" x14ac:dyDescent="0.25">
      <c r="A14832" s="139"/>
    </row>
    <row r="14833" spans="1:1" s="138" customFormat="1" x14ac:dyDescent="0.25">
      <c r="A14833" s="139"/>
    </row>
    <row r="14834" spans="1:1" s="138" customFormat="1" x14ac:dyDescent="0.25">
      <c r="A14834" s="139"/>
    </row>
    <row r="14835" spans="1:1" s="138" customFormat="1" x14ac:dyDescent="0.25">
      <c r="A14835" s="139"/>
    </row>
    <row r="14836" spans="1:1" s="138" customFormat="1" x14ac:dyDescent="0.25">
      <c r="A14836" s="139"/>
    </row>
    <row r="14837" spans="1:1" s="138" customFormat="1" x14ac:dyDescent="0.25">
      <c r="A14837" s="139"/>
    </row>
    <row r="14838" spans="1:1" s="138" customFormat="1" x14ac:dyDescent="0.25">
      <c r="A14838" s="139"/>
    </row>
    <row r="14839" spans="1:1" s="138" customFormat="1" x14ac:dyDescent="0.25">
      <c r="A14839" s="139"/>
    </row>
    <row r="14840" spans="1:1" s="138" customFormat="1" x14ac:dyDescent="0.25">
      <c r="A14840" s="139"/>
    </row>
    <row r="14841" spans="1:1" s="138" customFormat="1" x14ac:dyDescent="0.25">
      <c r="A14841" s="139"/>
    </row>
    <row r="14842" spans="1:1" s="138" customFormat="1" x14ac:dyDescent="0.25">
      <c r="A14842" s="139"/>
    </row>
    <row r="14843" spans="1:1" s="138" customFormat="1" x14ac:dyDescent="0.25">
      <c r="A14843" s="139"/>
    </row>
    <row r="14844" spans="1:1" s="138" customFormat="1" x14ac:dyDescent="0.25">
      <c r="A14844" s="139"/>
    </row>
    <row r="14845" spans="1:1" s="138" customFormat="1" x14ac:dyDescent="0.25">
      <c r="A14845" s="139"/>
    </row>
    <row r="14846" spans="1:1" s="138" customFormat="1" x14ac:dyDescent="0.25">
      <c r="A14846" s="139"/>
    </row>
    <row r="14847" spans="1:1" s="138" customFormat="1" x14ac:dyDescent="0.25">
      <c r="A14847" s="139"/>
    </row>
    <row r="14848" spans="1:1" s="138" customFormat="1" x14ac:dyDescent="0.25">
      <c r="A14848" s="139"/>
    </row>
    <row r="14849" spans="1:1" s="138" customFormat="1" x14ac:dyDescent="0.25">
      <c r="A14849" s="139"/>
    </row>
    <row r="14850" spans="1:1" s="138" customFormat="1" x14ac:dyDescent="0.25">
      <c r="A14850" s="139"/>
    </row>
    <row r="14851" spans="1:1" s="138" customFormat="1" x14ac:dyDescent="0.25">
      <c r="A14851" s="139"/>
    </row>
    <row r="14852" spans="1:1" s="138" customFormat="1" x14ac:dyDescent="0.25">
      <c r="A14852" s="139"/>
    </row>
    <row r="14853" spans="1:1" s="138" customFormat="1" x14ac:dyDescent="0.25">
      <c r="A14853" s="139"/>
    </row>
    <row r="14854" spans="1:1" s="138" customFormat="1" x14ac:dyDescent="0.25">
      <c r="A14854" s="139"/>
    </row>
    <row r="14855" spans="1:1" s="138" customFormat="1" x14ac:dyDescent="0.25">
      <c r="A14855" s="139"/>
    </row>
    <row r="14856" spans="1:1" s="138" customFormat="1" x14ac:dyDescent="0.25">
      <c r="A14856" s="139"/>
    </row>
    <row r="14857" spans="1:1" s="138" customFormat="1" x14ac:dyDescent="0.25">
      <c r="A14857" s="139"/>
    </row>
    <row r="14858" spans="1:1" s="138" customFormat="1" x14ac:dyDescent="0.25">
      <c r="A14858" s="139"/>
    </row>
    <row r="14859" spans="1:1" s="138" customFormat="1" x14ac:dyDescent="0.25">
      <c r="A14859" s="139"/>
    </row>
    <row r="14860" spans="1:1" s="138" customFormat="1" x14ac:dyDescent="0.25">
      <c r="A14860" s="139"/>
    </row>
    <row r="14861" spans="1:1" s="138" customFormat="1" x14ac:dyDescent="0.25">
      <c r="A14861" s="139"/>
    </row>
    <row r="14862" spans="1:1" s="138" customFormat="1" x14ac:dyDescent="0.25">
      <c r="A14862" s="139"/>
    </row>
    <row r="14863" spans="1:1" s="138" customFormat="1" x14ac:dyDescent="0.25">
      <c r="A14863" s="139"/>
    </row>
    <row r="14864" spans="1:1" s="138" customFormat="1" x14ac:dyDescent="0.25">
      <c r="A14864" s="139"/>
    </row>
    <row r="14865" spans="1:1" s="138" customFormat="1" x14ac:dyDescent="0.25">
      <c r="A14865" s="139"/>
    </row>
    <row r="14866" spans="1:1" s="138" customFormat="1" x14ac:dyDescent="0.25">
      <c r="A14866" s="139"/>
    </row>
    <row r="14867" spans="1:1" s="138" customFormat="1" x14ac:dyDescent="0.25">
      <c r="A14867" s="139"/>
    </row>
    <row r="14868" spans="1:1" s="138" customFormat="1" x14ac:dyDescent="0.25">
      <c r="A14868" s="139"/>
    </row>
    <row r="14869" spans="1:1" s="138" customFormat="1" x14ac:dyDescent="0.25">
      <c r="A14869" s="139"/>
    </row>
    <row r="14870" spans="1:1" s="138" customFormat="1" x14ac:dyDescent="0.25">
      <c r="A14870" s="139"/>
    </row>
    <row r="14871" spans="1:1" s="138" customFormat="1" x14ac:dyDescent="0.25">
      <c r="A14871" s="139"/>
    </row>
    <row r="14872" spans="1:1" s="138" customFormat="1" x14ac:dyDescent="0.25">
      <c r="A14872" s="139"/>
    </row>
    <row r="14873" spans="1:1" s="138" customFormat="1" x14ac:dyDescent="0.25">
      <c r="A14873" s="139"/>
    </row>
    <row r="14874" spans="1:1" s="138" customFormat="1" x14ac:dyDescent="0.25">
      <c r="A14874" s="139"/>
    </row>
    <row r="14875" spans="1:1" s="138" customFormat="1" x14ac:dyDescent="0.25">
      <c r="A14875" s="139"/>
    </row>
    <row r="14876" spans="1:1" s="138" customFormat="1" x14ac:dyDescent="0.25">
      <c r="A14876" s="139"/>
    </row>
    <row r="14877" spans="1:1" s="138" customFormat="1" x14ac:dyDescent="0.25">
      <c r="A14877" s="139"/>
    </row>
    <row r="14878" spans="1:1" s="138" customFormat="1" x14ac:dyDescent="0.25">
      <c r="A14878" s="139"/>
    </row>
    <row r="14879" spans="1:1" s="138" customFormat="1" x14ac:dyDescent="0.25">
      <c r="A14879" s="139"/>
    </row>
    <row r="14880" spans="1:1" s="138" customFormat="1" x14ac:dyDescent="0.25">
      <c r="A14880" s="139"/>
    </row>
    <row r="14881" spans="1:1" s="138" customFormat="1" x14ac:dyDescent="0.25">
      <c r="A14881" s="139"/>
    </row>
    <row r="14882" spans="1:1" s="138" customFormat="1" x14ac:dyDescent="0.25">
      <c r="A14882" s="139"/>
    </row>
    <row r="14883" spans="1:1" s="138" customFormat="1" x14ac:dyDescent="0.25">
      <c r="A14883" s="139"/>
    </row>
    <row r="14884" spans="1:1" s="138" customFormat="1" x14ac:dyDescent="0.25">
      <c r="A14884" s="139"/>
    </row>
    <row r="14885" spans="1:1" s="138" customFormat="1" x14ac:dyDescent="0.25">
      <c r="A14885" s="139"/>
    </row>
    <row r="14886" spans="1:1" s="138" customFormat="1" x14ac:dyDescent="0.25">
      <c r="A14886" s="139"/>
    </row>
    <row r="14887" spans="1:1" s="138" customFormat="1" x14ac:dyDescent="0.25">
      <c r="A14887" s="139"/>
    </row>
    <row r="14888" spans="1:1" s="138" customFormat="1" x14ac:dyDescent="0.25">
      <c r="A14888" s="139"/>
    </row>
    <row r="14889" spans="1:1" s="138" customFormat="1" x14ac:dyDescent="0.25">
      <c r="A14889" s="139"/>
    </row>
    <row r="14890" spans="1:1" s="138" customFormat="1" x14ac:dyDescent="0.25">
      <c r="A14890" s="139"/>
    </row>
    <row r="14891" spans="1:1" s="138" customFormat="1" x14ac:dyDescent="0.25">
      <c r="A14891" s="139"/>
    </row>
    <row r="14892" spans="1:1" s="138" customFormat="1" x14ac:dyDescent="0.25">
      <c r="A14892" s="139"/>
    </row>
    <row r="14893" spans="1:1" s="138" customFormat="1" x14ac:dyDescent="0.25">
      <c r="A14893" s="139"/>
    </row>
    <row r="14894" spans="1:1" s="138" customFormat="1" x14ac:dyDescent="0.25">
      <c r="A14894" s="139"/>
    </row>
    <row r="14895" spans="1:1" s="138" customFormat="1" x14ac:dyDescent="0.25">
      <c r="A14895" s="139"/>
    </row>
    <row r="14896" spans="1:1" s="138" customFormat="1" x14ac:dyDescent="0.25">
      <c r="A14896" s="139"/>
    </row>
    <row r="14897" spans="1:1" s="138" customFormat="1" x14ac:dyDescent="0.25">
      <c r="A14897" s="139"/>
    </row>
    <row r="14898" spans="1:1" s="138" customFormat="1" x14ac:dyDescent="0.25">
      <c r="A14898" s="139"/>
    </row>
    <row r="14899" spans="1:1" s="138" customFormat="1" x14ac:dyDescent="0.25">
      <c r="A14899" s="139"/>
    </row>
    <row r="14900" spans="1:1" s="138" customFormat="1" x14ac:dyDescent="0.25">
      <c r="A14900" s="139"/>
    </row>
    <row r="14901" spans="1:1" s="138" customFormat="1" x14ac:dyDescent="0.25">
      <c r="A14901" s="139"/>
    </row>
    <row r="14902" spans="1:1" s="138" customFormat="1" x14ac:dyDescent="0.25">
      <c r="A14902" s="139"/>
    </row>
    <row r="14903" spans="1:1" s="138" customFormat="1" x14ac:dyDescent="0.25">
      <c r="A14903" s="139"/>
    </row>
    <row r="14904" spans="1:1" s="138" customFormat="1" x14ac:dyDescent="0.25">
      <c r="A14904" s="139"/>
    </row>
    <row r="14905" spans="1:1" s="138" customFormat="1" x14ac:dyDescent="0.25">
      <c r="A14905" s="139"/>
    </row>
    <row r="14906" spans="1:1" s="138" customFormat="1" x14ac:dyDescent="0.25">
      <c r="A14906" s="139"/>
    </row>
    <row r="14907" spans="1:1" s="138" customFormat="1" x14ac:dyDescent="0.25">
      <c r="A14907" s="139"/>
    </row>
    <row r="14908" spans="1:1" s="138" customFormat="1" x14ac:dyDescent="0.25">
      <c r="A14908" s="139"/>
    </row>
    <row r="14909" spans="1:1" s="138" customFormat="1" x14ac:dyDescent="0.25">
      <c r="A14909" s="139"/>
    </row>
    <row r="14910" spans="1:1" s="138" customFormat="1" x14ac:dyDescent="0.25">
      <c r="A14910" s="139"/>
    </row>
    <row r="14911" spans="1:1" s="138" customFormat="1" x14ac:dyDescent="0.25">
      <c r="A14911" s="139"/>
    </row>
    <row r="14912" spans="1:1" s="138" customFormat="1" x14ac:dyDescent="0.25">
      <c r="A14912" s="139"/>
    </row>
    <row r="14913" spans="1:1" s="138" customFormat="1" x14ac:dyDescent="0.25">
      <c r="A14913" s="139"/>
    </row>
    <row r="14914" spans="1:1" s="138" customFormat="1" x14ac:dyDescent="0.25">
      <c r="A14914" s="139"/>
    </row>
    <row r="14915" spans="1:1" s="138" customFormat="1" x14ac:dyDescent="0.25">
      <c r="A14915" s="139"/>
    </row>
    <row r="14916" spans="1:1" s="138" customFormat="1" x14ac:dyDescent="0.25">
      <c r="A14916" s="139"/>
    </row>
    <row r="14917" spans="1:1" s="138" customFormat="1" x14ac:dyDescent="0.25">
      <c r="A14917" s="139"/>
    </row>
    <row r="14918" spans="1:1" s="138" customFormat="1" x14ac:dyDescent="0.25">
      <c r="A14918" s="139"/>
    </row>
    <row r="14919" spans="1:1" s="138" customFormat="1" x14ac:dyDescent="0.25">
      <c r="A14919" s="139"/>
    </row>
    <row r="14920" spans="1:1" s="138" customFormat="1" x14ac:dyDescent="0.25">
      <c r="A14920" s="139"/>
    </row>
    <row r="14921" spans="1:1" s="138" customFormat="1" x14ac:dyDescent="0.25">
      <c r="A14921" s="139"/>
    </row>
    <row r="14922" spans="1:1" s="138" customFormat="1" x14ac:dyDescent="0.25">
      <c r="A14922" s="139"/>
    </row>
    <row r="14923" spans="1:1" s="138" customFormat="1" x14ac:dyDescent="0.25">
      <c r="A14923" s="139"/>
    </row>
    <row r="14924" spans="1:1" s="138" customFormat="1" x14ac:dyDescent="0.25">
      <c r="A14924" s="139"/>
    </row>
    <row r="14925" spans="1:1" s="138" customFormat="1" x14ac:dyDescent="0.25">
      <c r="A14925" s="139"/>
    </row>
    <row r="14926" spans="1:1" s="138" customFormat="1" x14ac:dyDescent="0.25">
      <c r="A14926" s="139"/>
    </row>
    <row r="14927" spans="1:1" s="138" customFormat="1" x14ac:dyDescent="0.25">
      <c r="A14927" s="139"/>
    </row>
    <row r="14928" spans="1:1" s="138" customFormat="1" x14ac:dyDescent="0.25">
      <c r="A14928" s="139"/>
    </row>
    <row r="14929" spans="1:1" s="138" customFormat="1" x14ac:dyDescent="0.25">
      <c r="A14929" s="139"/>
    </row>
    <row r="14930" spans="1:1" s="138" customFormat="1" x14ac:dyDescent="0.25">
      <c r="A14930" s="139"/>
    </row>
    <row r="14931" spans="1:1" s="138" customFormat="1" x14ac:dyDescent="0.25">
      <c r="A14931" s="139"/>
    </row>
    <row r="14932" spans="1:1" s="138" customFormat="1" x14ac:dyDescent="0.25">
      <c r="A14932" s="139"/>
    </row>
    <row r="14933" spans="1:1" s="138" customFormat="1" x14ac:dyDescent="0.25">
      <c r="A14933" s="139"/>
    </row>
    <row r="14934" spans="1:1" s="138" customFormat="1" x14ac:dyDescent="0.25">
      <c r="A14934" s="139"/>
    </row>
    <row r="14935" spans="1:1" s="138" customFormat="1" x14ac:dyDescent="0.25">
      <c r="A14935" s="139"/>
    </row>
    <row r="14936" spans="1:1" s="138" customFormat="1" x14ac:dyDescent="0.25">
      <c r="A14936" s="139"/>
    </row>
    <row r="14937" spans="1:1" s="138" customFormat="1" x14ac:dyDescent="0.25">
      <c r="A14937" s="139"/>
    </row>
    <row r="14938" spans="1:1" s="138" customFormat="1" x14ac:dyDescent="0.25">
      <c r="A14938" s="139"/>
    </row>
    <row r="14939" spans="1:1" s="138" customFormat="1" x14ac:dyDescent="0.25">
      <c r="A14939" s="139"/>
    </row>
    <row r="14940" spans="1:1" s="138" customFormat="1" x14ac:dyDescent="0.25">
      <c r="A14940" s="139"/>
    </row>
    <row r="14941" spans="1:1" s="138" customFormat="1" x14ac:dyDescent="0.25">
      <c r="A14941" s="139"/>
    </row>
    <row r="14942" spans="1:1" s="138" customFormat="1" x14ac:dyDescent="0.25">
      <c r="A14942" s="139"/>
    </row>
    <row r="14943" spans="1:1" s="138" customFormat="1" x14ac:dyDescent="0.25">
      <c r="A14943" s="139"/>
    </row>
    <row r="14944" spans="1:1" s="138" customFormat="1" x14ac:dyDescent="0.25">
      <c r="A14944" s="139"/>
    </row>
    <row r="14945" spans="1:1" s="138" customFormat="1" x14ac:dyDescent="0.25">
      <c r="A14945" s="139"/>
    </row>
    <row r="14946" spans="1:1" s="138" customFormat="1" x14ac:dyDescent="0.25">
      <c r="A14946" s="139"/>
    </row>
    <row r="14947" spans="1:1" s="138" customFormat="1" x14ac:dyDescent="0.25">
      <c r="A14947" s="139"/>
    </row>
    <row r="14948" spans="1:1" s="138" customFormat="1" x14ac:dyDescent="0.25">
      <c r="A14948" s="139"/>
    </row>
    <row r="14949" spans="1:1" s="138" customFormat="1" x14ac:dyDescent="0.25">
      <c r="A14949" s="139"/>
    </row>
    <row r="14950" spans="1:1" s="138" customFormat="1" x14ac:dyDescent="0.25">
      <c r="A14950" s="139"/>
    </row>
    <row r="14951" spans="1:1" s="138" customFormat="1" x14ac:dyDescent="0.25">
      <c r="A14951" s="139"/>
    </row>
    <row r="14952" spans="1:1" s="138" customFormat="1" x14ac:dyDescent="0.25">
      <c r="A14952" s="139"/>
    </row>
    <row r="14953" spans="1:1" s="138" customFormat="1" x14ac:dyDescent="0.25">
      <c r="A14953" s="139"/>
    </row>
    <row r="14954" spans="1:1" s="138" customFormat="1" x14ac:dyDescent="0.25">
      <c r="A14954" s="139"/>
    </row>
    <row r="14955" spans="1:1" s="138" customFormat="1" x14ac:dyDescent="0.25">
      <c r="A14955" s="139"/>
    </row>
    <row r="14956" spans="1:1" s="138" customFormat="1" x14ac:dyDescent="0.25">
      <c r="A14956" s="139"/>
    </row>
    <row r="14957" spans="1:1" s="138" customFormat="1" x14ac:dyDescent="0.25">
      <c r="A14957" s="139"/>
    </row>
    <row r="14958" spans="1:1" s="138" customFormat="1" x14ac:dyDescent="0.25">
      <c r="A14958" s="139"/>
    </row>
    <row r="14959" spans="1:1" s="138" customFormat="1" x14ac:dyDescent="0.25">
      <c r="A14959" s="139"/>
    </row>
    <row r="14960" spans="1:1" s="138" customFormat="1" x14ac:dyDescent="0.25">
      <c r="A14960" s="139"/>
    </row>
    <row r="14961" spans="1:1" s="138" customFormat="1" x14ac:dyDescent="0.25">
      <c r="A14961" s="139"/>
    </row>
    <row r="14962" spans="1:1" s="138" customFormat="1" x14ac:dyDescent="0.25">
      <c r="A14962" s="139"/>
    </row>
    <row r="14963" spans="1:1" s="138" customFormat="1" x14ac:dyDescent="0.25">
      <c r="A14963" s="139"/>
    </row>
    <row r="14964" spans="1:1" s="138" customFormat="1" x14ac:dyDescent="0.25">
      <c r="A14964" s="139"/>
    </row>
    <row r="14965" spans="1:1" s="138" customFormat="1" x14ac:dyDescent="0.25">
      <c r="A14965" s="139"/>
    </row>
    <row r="14966" spans="1:1" s="138" customFormat="1" x14ac:dyDescent="0.25">
      <c r="A14966" s="139"/>
    </row>
    <row r="14967" spans="1:1" s="138" customFormat="1" x14ac:dyDescent="0.25">
      <c r="A14967" s="139"/>
    </row>
    <row r="14968" spans="1:1" s="138" customFormat="1" x14ac:dyDescent="0.25">
      <c r="A14968" s="139"/>
    </row>
    <row r="14969" spans="1:1" s="138" customFormat="1" x14ac:dyDescent="0.25">
      <c r="A14969" s="139"/>
    </row>
    <row r="14970" spans="1:1" s="138" customFormat="1" x14ac:dyDescent="0.25">
      <c r="A14970" s="139"/>
    </row>
    <row r="14971" spans="1:1" s="138" customFormat="1" x14ac:dyDescent="0.25">
      <c r="A14971" s="139"/>
    </row>
    <row r="14972" spans="1:1" s="138" customFormat="1" x14ac:dyDescent="0.25">
      <c r="A14972" s="139"/>
    </row>
    <row r="14973" spans="1:1" s="138" customFormat="1" x14ac:dyDescent="0.25">
      <c r="A14973" s="139"/>
    </row>
    <row r="14974" spans="1:1" s="138" customFormat="1" x14ac:dyDescent="0.25">
      <c r="A14974" s="139"/>
    </row>
    <row r="14975" spans="1:1" s="138" customFormat="1" x14ac:dyDescent="0.25">
      <c r="A14975" s="139"/>
    </row>
    <row r="14976" spans="1:1" s="138" customFormat="1" x14ac:dyDescent="0.25">
      <c r="A14976" s="139"/>
    </row>
    <row r="14977" spans="1:1" s="138" customFormat="1" x14ac:dyDescent="0.25">
      <c r="A14977" s="139"/>
    </row>
    <row r="14978" spans="1:1" s="138" customFormat="1" x14ac:dyDescent="0.25">
      <c r="A14978" s="139"/>
    </row>
    <row r="14979" spans="1:1" s="138" customFormat="1" x14ac:dyDescent="0.25">
      <c r="A14979" s="139"/>
    </row>
    <row r="14980" spans="1:1" s="138" customFormat="1" x14ac:dyDescent="0.25">
      <c r="A14980" s="139"/>
    </row>
    <row r="14981" spans="1:1" s="138" customFormat="1" x14ac:dyDescent="0.25">
      <c r="A14981" s="139"/>
    </row>
    <row r="14982" spans="1:1" s="138" customFormat="1" x14ac:dyDescent="0.25">
      <c r="A14982" s="139"/>
    </row>
    <row r="14983" spans="1:1" s="138" customFormat="1" x14ac:dyDescent="0.25">
      <c r="A14983" s="139"/>
    </row>
    <row r="14984" spans="1:1" s="138" customFormat="1" x14ac:dyDescent="0.25">
      <c r="A14984" s="139"/>
    </row>
    <row r="14985" spans="1:1" s="138" customFormat="1" x14ac:dyDescent="0.25">
      <c r="A14985" s="139"/>
    </row>
    <row r="14986" spans="1:1" s="138" customFormat="1" x14ac:dyDescent="0.25">
      <c r="A14986" s="139"/>
    </row>
    <row r="14987" spans="1:1" s="138" customFormat="1" x14ac:dyDescent="0.25">
      <c r="A14987" s="139"/>
    </row>
    <row r="14988" spans="1:1" s="138" customFormat="1" x14ac:dyDescent="0.25">
      <c r="A14988" s="139"/>
    </row>
    <row r="14989" spans="1:1" s="138" customFormat="1" x14ac:dyDescent="0.25">
      <c r="A14989" s="139"/>
    </row>
    <row r="14990" spans="1:1" s="138" customFormat="1" x14ac:dyDescent="0.25">
      <c r="A14990" s="139"/>
    </row>
    <row r="14991" spans="1:1" s="138" customFormat="1" x14ac:dyDescent="0.25">
      <c r="A14991" s="139"/>
    </row>
    <row r="14992" spans="1:1" s="138" customFormat="1" x14ac:dyDescent="0.25">
      <c r="A14992" s="139"/>
    </row>
    <row r="14993" spans="1:1" s="138" customFormat="1" x14ac:dyDescent="0.25">
      <c r="A14993" s="139"/>
    </row>
    <row r="14994" spans="1:1" s="138" customFormat="1" x14ac:dyDescent="0.25">
      <c r="A14994" s="139"/>
    </row>
    <row r="14995" spans="1:1" s="138" customFormat="1" x14ac:dyDescent="0.25">
      <c r="A14995" s="139"/>
    </row>
    <row r="14996" spans="1:1" s="138" customFormat="1" x14ac:dyDescent="0.25">
      <c r="A14996" s="139"/>
    </row>
    <row r="14997" spans="1:1" s="138" customFormat="1" x14ac:dyDescent="0.25">
      <c r="A14997" s="139"/>
    </row>
    <row r="14998" spans="1:1" s="138" customFormat="1" x14ac:dyDescent="0.25">
      <c r="A14998" s="139"/>
    </row>
    <row r="14999" spans="1:1" s="138" customFormat="1" x14ac:dyDescent="0.25">
      <c r="A14999" s="139"/>
    </row>
    <row r="15000" spans="1:1" s="138" customFormat="1" x14ac:dyDescent="0.25">
      <c r="A15000" s="139"/>
    </row>
    <row r="15001" spans="1:1" s="138" customFormat="1" x14ac:dyDescent="0.25">
      <c r="A15001" s="139"/>
    </row>
    <row r="15002" spans="1:1" s="138" customFormat="1" x14ac:dyDescent="0.25">
      <c r="A15002" s="139"/>
    </row>
    <row r="15003" spans="1:1" s="138" customFormat="1" x14ac:dyDescent="0.25">
      <c r="A15003" s="139"/>
    </row>
    <row r="15004" spans="1:1" s="138" customFormat="1" x14ac:dyDescent="0.25">
      <c r="A15004" s="139"/>
    </row>
    <row r="15005" spans="1:1" s="138" customFormat="1" x14ac:dyDescent="0.25">
      <c r="A15005" s="139"/>
    </row>
    <row r="15006" spans="1:1" s="138" customFormat="1" x14ac:dyDescent="0.25">
      <c r="A15006" s="139"/>
    </row>
    <row r="15007" spans="1:1" s="138" customFormat="1" x14ac:dyDescent="0.25">
      <c r="A15007" s="139"/>
    </row>
    <row r="15008" spans="1:1" s="138" customFormat="1" x14ac:dyDescent="0.25">
      <c r="A15008" s="139"/>
    </row>
    <row r="15009" spans="1:1" s="138" customFormat="1" x14ac:dyDescent="0.25">
      <c r="A15009" s="139"/>
    </row>
    <row r="15010" spans="1:1" s="138" customFormat="1" x14ac:dyDescent="0.25">
      <c r="A15010" s="139"/>
    </row>
    <row r="15011" spans="1:1" s="138" customFormat="1" x14ac:dyDescent="0.25">
      <c r="A15011" s="139"/>
    </row>
    <row r="15012" spans="1:1" s="138" customFormat="1" x14ac:dyDescent="0.25">
      <c r="A15012" s="139"/>
    </row>
    <row r="15013" spans="1:1" s="138" customFormat="1" x14ac:dyDescent="0.25">
      <c r="A15013" s="139"/>
    </row>
    <row r="15014" spans="1:1" s="138" customFormat="1" x14ac:dyDescent="0.25">
      <c r="A15014" s="139"/>
    </row>
    <row r="15015" spans="1:1" s="138" customFormat="1" x14ac:dyDescent="0.25">
      <c r="A15015" s="139"/>
    </row>
    <row r="15016" spans="1:1" s="138" customFormat="1" x14ac:dyDescent="0.25">
      <c r="A15016" s="139"/>
    </row>
    <row r="15017" spans="1:1" s="138" customFormat="1" x14ac:dyDescent="0.25">
      <c r="A15017" s="139"/>
    </row>
    <row r="15018" spans="1:1" s="138" customFormat="1" x14ac:dyDescent="0.25">
      <c r="A15018" s="139"/>
    </row>
    <row r="15019" spans="1:1" s="138" customFormat="1" x14ac:dyDescent="0.25">
      <c r="A15019" s="139"/>
    </row>
    <row r="15020" spans="1:1" s="138" customFormat="1" x14ac:dyDescent="0.25">
      <c r="A15020" s="139"/>
    </row>
    <row r="15021" spans="1:1" s="138" customFormat="1" x14ac:dyDescent="0.25">
      <c r="A15021" s="139"/>
    </row>
    <row r="15022" spans="1:1" s="138" customFormat="1" x14ac:dyDescent="0.25">
      <c r="A15022" s="139"/>
    </row>
    <row r="15023" spans="1:1" s="138" customFormat="1" x14ac:dyDescent="0.25">
      <c r="A15023" s="139"/>
    </row>
    <row r="15024" spans="1:1" s="138" customFormat="1" x14ac:dyDescent="0.25">
      <c r="A15024" s="139"/>
    </row>
    <row r="15025" spans="1:1" s="138" customFormat="1" x14ac:dyDescent="0.25">
      <c r="A15025" s="139"/>
    </row>
    <row r="15026" spans="1:1" s="138" customFormat="1" x14ac:dyDescent="0.25">
      <c r="A15026" s="139"/>
    </row>
    <row r="15027" spans="1:1" s="138" customFormat="1" x14ac:dyDescent="0.25">
      <c r="A15027" s="139"/>
    </row>
    <row r="15028" spans="1:1" s="138" customFormat="1" x14ac:dyDescent="0.25">
      <c r="A15028" s="139"/>
    </row>
    <row r="15029" spans="1:1" s="138" customFormat="1" x14ac:dyDescent="0.25">
      <c r="A15029" s="139"/>
    </row>
    <row r="15030" spans="1:1" s="138" customFormat="1" x14ac:dyDescent="0.25">
      <c r="A15030" s="139"/>
    </row>
    <row r="15031" spans="1:1" s="138" customFormat="1" x14ac:dyDescent="0.25">
      <c r="A15031" s="139"/>
    </row>
    <row r="15032" spans="1:1" s="138" customFormat="1" x14ac:dyDescent="0.25">
      <c r="A15032" s="139"/>
    </row>
    <row r="15033" spans="1:1" s="138" customFormat="1" x14ac:dyDescent="0.25">
      <c r="A15033" s="139"/>
    </row>
    <row r="15034" spans="1:1" s="138" customFormat="1" x14ac:dyDescent="0.25">
      <c r="A15034" s="139"/>
    </row>
    <row r="15035" spans="1:1" s="138" customFormat="1" x14ac:dyDescent="0.25">
      <c r="A15035" s="139"/>
    </row>
    <row r="15036" spans="1:1" s="138" customFormat="1" x14ac:dyDescent="0.25">
      <c r="A15036" s="139"/>
    </row>
    <row r="15037" spans="1:1" s="138" customFormat="1" x14ac:dyDescent="0.25">
      <c r="A15037" s="139"/>
    </row>
    <row r="15038" spans="1:1" s="138" customFormat="1" x14ac:dyDescent="0.25">
      <c r="A15038" s="139"/>
    </row>
    <row r="15039" spans="1:1" s="138" customFormat="1" x14ac:dyDescent="0.25">
      <c r="A15039" s="139"/>
    </row>
    <row r="15040" spans="1:1" s="138" customFormat="1" x14ac:dyDescent="0.25">
      <c r="A15040" s="139"/>
    </row>
    <row r="15041" spans="1:1" s="138" customFormat="1" x14ac:dyDescent="0.25">
      <c r="A15041" s="139"/>
    </row>
    <row r="15042" spans="1:1" s="138" customFormat="1" x14ac:dyDescent="0.25">
      <c r="A15042" s="139"/>
    </row>
    <row r="15043" spans="1:1" s="138" customFormat="1" x14ac:dyDescent="0.25">
      <c r="A15043" s="139"/>
    </row>
    <row r="15044" spans="1:1" s="138" customFormat="1" x14ac:dyDescent="0.25">
      <c r="A15044" s="139"/>
    </row>
    <row r="15045" spans="1:1" s="138" customFormat="1" x14ac:dyDescent="0.25">
      <c r="A15045" s="139"/>
    </row>
    <row r="15046" spans="1:1" s="138" customFormat="1" x14ac:dyDescent="0.25">
      <c r="A15046" s="139"/>
    </row>
    <row r="15047" spans="1:1" s="138" customFormat="1" x14ac:dyDescent="0.25">
      <c r="A15047" s="139"/>
    </row>
    <row r="15048" spans="1:1" s="138" customFormat="1" x14ac:dyDescent="0.25">
      <c r="A15048" s="139"/>
    </row>
    <row r="15049" spans="1:1" s="138" customFormat="1" x14ac:dyDescent="0.25">
      <c r="A15049" s="139"/>
    </row>
    <row r="15050" spans="1:1" s="138" customFormat="1" x14ac:dyDescent="0.25">
      <c r="A15050" s="139"/>
    </row>
    <row r="15051" spans="1:1" s="138" customFormat="1" x14ac:dyDescent="0.25">
      <c r="A15051" s="139"/>
    </row>
    <row r="15052" spans="1:1" s="138" customFormat="1" x14ac:dyDescent="0.25">
      <c r="A15052" s="139"/>
    </row>
    <row r="15053" spans="1:1" s="138" customFormat="1" x14ac:dyDescent="0.25">
      <c r="A15053" s="139"/>
    </row>
    <row r="15054" spans="1:1" s="138" customFormat="1" x14ac:dyDescent="0.25">
      <c r="A15054" s="139"/>
    </row>
    <row r="15055" spans="1:1" s="138" customFormat="1" x14ac:dyDescent="0.25">
      <c r="A15055" s="139"/>
    </row>
    <row r="15056" spans="1:1" s="138" customFormat="1" x14ac:dyDescent="0.25">
      <c r="A15056" s="139"/>
    </row>
    <row r="15057" spans="1:1" s="138" customFormat="1" x14ac:dyDescent="0.25">
      <c r="A15057" s="139"/>
    </row>
    <row r="15058" spans="1:1" s="138" customFormat="1" x14ac:dyDescent="0.25">
      <c r="A15058" s="139"/>
    </row>
    <row r="15059" spans="1:1" s="138" customFormat="1" x14ac:dyDescent="0.25">
      <c r="A15059" s="139"/>
    </row>
    <row r="15060" spans="1:1" s="138" customFormat="1" x14ac:dyDescent="0.25">
      <c r="A15060" s="139"/>
    </row>
    <row r="15061" spans="1:1" s="138" customFormat="1" x14ac:dyDescent="0.25">
      <c r="A15061" s="139"/>
    </row>
    <row r="15062" spans="1:1" s="138" customFormat="1" x14ac:dyDescent="0.25">
      <c r="A15062" s="139"/>
    </row>
    <row r="15063" spans="1:1" s="138" customFormat="1" x14ac:dyDescent="0.25">
      <c r="A15063" s="139"/>
    </row>
    <row r="15064" spans="1:1" s="138" customFormat="1" x14ac:dyDescent="0.25">
      <c r="A15064" s="139"/>
    </row>
    <row r="15065" spans="1:1" s="138" customFormat="1" x14ac:dyDescent="0.25">
      <c r="A15065" s="139"/>
    </row>
    <row r="15066" spans="1:1" s="138" customFormat="1" x14ac:dyDescent="0.25">
      <c r="A15066" s="139"/>
    </row>
    <row r="15067" spans="1:1" s="138" customFormat="1" x14ac:dyDescent="0.25">
      <c r="A15067" s="139"/>
    </row>
    <row r="15068" spans="1:1" s="138" customFormat="1" x14ac:dyDescent="0.25">
      <c r="A15068" s="139"/>
    </row>
    <row r="15069" spans="1:1" s="138" customFormat="1" x14ac:dyDescent="0.25">
      <c r="A15069" s="139"/>
    </row>
    <row r="15070" spans="1:1" s="138" customFormat="1" x14ac:dyDescent="0.25">
      <c r="A15070" s="139"/>
    </row>
    <row r="15071" spans="1:1" s="138" customFormat="1" x14ac:dyDescent="0.25">
      <c r="A15071" s="139"/>
    </row>
    <row r="15072" spans="1:1" s="138" customFormat="1" x14ac:dyDescent="0.25">
      <c r="A15072" s="139"/>
    </row>
    <row r="15073" spans="1:1" s="138" customFormat="1" x14ac:dyDescent="0.25">
      <c r="A15073" s="139"/>
    </row>
    <row r="15074" spans="1:1" s="138" customFormat="1" x14ac:dyDescent="0.25">
      <c r="A15074" s="139"/>
    </row>
    <row r="15075" spans="1:1" s="138" customFormat="1" x14ac:dyDescent="0.25">
      <c r="A15075" s="139"/>
    </row>
    <row r="15076" spans="1:1" s="138" customFormat="1" x14ac:dyDescent="0.25">
      <c r="A15076" s="139"/>
    </row>
    <row r="15077" spans="1:1" s="138" customFormat="1" x14ac:dyDescent="0.25">
      <c r="A15077" s="139"/>
    </row>
    <row r="15078" spans="1:1" s="138" customFormat="1" x14ac:dyDescent="0.25">
      <c r="A15078" s="139"/>
    </row>
    <row r="15079" spans="1:1" s="138" customFormat="1" x14ac:dyDescent="0.25">
      <c r="A15079" s="139"/>
    </row>
    <row r="15080" spans="1:1" s="138" customFormat="1" x14ac:dyDescent="0.25">
      <c r="A15080" s="139"/>
    </row>
    <row r="15081" spans="1:1" s="138" customFormat="1" x14ac:dyDescent="0.25">
      <c r="A15081" s="139"/>
    </row>
    <row r="15082" spans="1:1" s="138" customFormat="1" x14ac:dyDescent="0.25">
      <c r="A15082" s="139"/>
    </row>
    <row r="15083" spans="1:1" s="138" customFormat="1" x14ac:dyDescent="0.25">
      <c r="A15083" s="139"/>
    </row>
    <row r="15084" spans="1:1" s="138" customFormat="1" x14ac:dyDescent="0.25">
      <c r="A15084" s="139"/>
    </row>
    <row r="15085" spans="1:1" s="138" customFormat="1" x14ac:dyDescent="0.25">
      <c r="A15085" s="139"/>
    </row>
    <row r="15086" spans="1:1" s="138" customFormat="1" x14ac:dyDescent="0.25">
      <c r="A15086" s="139"/>
    </row>
    <row r="15087" spans="1:1" s="138" customFormat="1" x14ac:dyDescent="0.25">
      <c r="A15087" s="139"/>
    </row>
    <row r="15088" spans="1:1" s="138" customFormat="1" x14ac:dyDescent="0.25">
      <c r="A15088" s="139"/>
    </row>
    <row r="15089" spans="1:1" s="138" customFormat="1" x14ac:dyDescent="0.25">
      <c r="A15089" s="139"/>
    </row>
    <row r="15090" spans="1:1" s="138" customFormat="1" x14ac:dyDescent="0.25">
      <c r="A15090" s="139"/>
    </row>
    <row r="15091" spans="1:1" s="138" customFormat="1" x14ac:dyDescent="0.25">
      <c r="A15091" s="139"/>
    </row>
    <row r="15092" spans="1:1" s="138" customFormat="1" x14ac:dyDescent="0.25">
      <c r="A15092" s="139"/>
    </row>
    <row r="15093" spans="1:1" s="138" customFormat="1" x14ac:dyDescent="0.25">
      <c r="A15093" s="139"/>
    </row>
    <row r="15094" spans="1:1" s="138" customFormat="1" x14ac:dyDescent="0.25">
      <c r="A15094" s="139"/>
    </row>
    <row r="15095" spans="1:1" s="138" customFormat="1" x14ac:dyDescent="0.25">
      <c r="A15095" s="139"/>
    </row>
    <row r="15096" spans="1:1" s="138" customFormat="1" x14ac:dyDescent="0.25">
      <c r="A15096" s="139"/>
    </row>
    <row r="15097" spans="1:1" s="138" customFormat="1" x14ac:dyDescent="0.25">
      <c r="A15097" s="139"/>
    </row>
    <row r="15098" spans="1:1" s="138" customFormat="1" x14ac:dyDescent="0.25">
      <c r="A15098" s="139"/>
    </row>
    <row r="15099" spans="1:1" s="138" customFormat="1" x14ac:dyDescent="0.25">
      <c r="A15099" s="139"/>
    </row>
    <row r="15100" spans="1:1" s="138" customFormat="1" x14ac:dyDescent="0.25">
      <c r="A15100" s="139"/>
    </row>
    <row r="15101" spans="1:1" s="138" customFormat="1" x14ac:dyDescent="0.25">
      <c r="A15101" s="139"/>
    </row>
    <row r="15102" spans="1:1" s="138" customFormat="1" x14ac:dyDescent="0.25">
      <c r="A15102" s="139"/>
    </row>
    <row r="15103" spans="1:1" s="138" customFormat="1" x14ac:dyDescent="0.25">
      <c r="A15103" s="139"/>
    </row>
    <row r="15104" spans="1:1" s="138" customFormat="1" x14ac:dyDescent="0.25">
      <c r="A15104" s="139"/>
    </row>
    <row r="15105" spans="1:1" s="138" customFormat="1" x14ac:dyDescent="0.25">
      <c r="A15105" s="139"/>
    </row>
    <row r="15106" spans="1:1" s="138" customFormat="1" x14ac:dyDescent="0.25">
      <c r="A15106" s="139"/>
    </row>
    <row r="15107" spans="1:1" s="138" customFormat="1" x14ac:dyDescent="0.25">
      <c r="A15107" s="139"/>
    </row>
    <row r="15108" spans="1:1" s="138" customFormat="1" x14ac:dyDescent="0.25">
      <c r="A15108" s="139"/>
    </row>
    <row r="15109" spans="1:1" s="138" customFormat="1" x14ac:dyDescent="0.25">
      <c r="A15109" s="139"/>
    </row>
    <row r="15110" spans="1:1" s="138" customFormat="1" x14ac:dyDescent="0.25">
      <c r="A15110" s="139"/>
    </row>
    <row r="15111" spans="1:1" s="138" customFormat="1" x14ac:dyDescent="0.25">
      <c r="A15111" s="139"/>
    </row>
    <row r="15112" spans="1:1" s="138" customFormat="1" x14ac:dyDescent="0.25">
      <c r="A15112" s="139"/>
    </row>
    <row r="15113" spans="1:1" s="138" customFormat="1" x14ac:dyDescent="0.25">
      <c r="A15113" s="139"/>
    </row>
    <row r="15114" spans="1:1" s="138" customFormat="1" x14ac:dyDescent="0.25">
      <c r="A15114" s="139"/>
    </row>
    <row r="15115" spans="1:1" s="138" customFormat="1" x14ac:dyDescent="0.25">
      <c r="A15115" s="139"/>
    </row>
    <row r="15116" spans="1:1" s="138" customFormat="1" x14ac:dyDescent="0.25">
      <c r="A15116" s="139"/>
    </row>
    <row r="15117" spans="1:1" s="138" customFormat="1" x14ac:dyDescent="0.25">
      <c r="A15117" s="139"/>
    </row>
    <row r="15118" spans="1:1" s="138" customFormat="1" x14ac:dyDescent="0.25">
      <c r="A15118" s="139"/>
    </row>
    <row r="15119" spans="1:1" s="138" customFormat="1" x14ac:dyDescent="0.25">
      <c r="A15119" s="139"/>
    </row>
    <row r="15120" spans="1:1" s="138" customFormat="1" x14ac:dyDescent="0.25">
      <c r="A15120" s="139"/>
    </row>
    <row r="15121" spans="1:1" s="138" customFormat="1" x14ac:dyDescent="0.25">
      <c r="A15121" s="139"/>
    </row>
    <row r="15122" spans="1:1" s="138" customFormat="1" x14ac:dyDescent="0.25">
      <c r="A15122" s="139"/>
    </row>
    <row r="15123" spans="1:1" s="138" customFormat="1" x14ac:dyDescent="0.25">
      <c r="A15123" s="139"/>
    </row>
    <row r="15124" spans="1:1" s="138" customFormat="1" x14ac:dyDescent="0.25">
      <c r="A15124" s="139"/>
    </row>
    <row r="15125" spans="1:1" s="138" customFormat="1" x14ac:dyDescent="0.25">
      <c r="A15125" s="139"/>
    </row>
    <row r="15126" spans="1:1" s="138" customFormat="1" x14ac:dyDescent="0.25">
      <c r="A15126" s="139"/>
    </row>
    <row r="15127" spans="1:1" s="138" customFormat="1" x14ac:dyDescent="0.25">
      <c r="A15127" s="139"/>
    </row>
    <row r="15128" spans="1:1" s="138" customFormat="1" x14ac:dyDescent="0.25">
      <c r="A15128" s="139"/>
    </row>
    <row r="15129" spans="1:1" s="138" customFormat="1" x14ac:dyDescent="0.25">
      <c r="A15129" s="139"/>
    </row>
    <row r="15130" spans="1:1" s="138" customFormat="1" x14ac:dyDescent="0.25">
      <c r="A15130" s="139"/>
    </row>
    <row r="15131" spans="1:1" s="138" customFormat="1" x14ac:dyDescent="0.25">
      <c r="A15131" s="139"/>
    </row>
    <row r="15132" spans="1:1" s="138" customFormat="1" x14ac:dyDescent="0.25">
      <c r="A15132" s="139"/>
    </row>
    <row r="15133" spans="1:1" s="138" customFormat="1" x14ac:dyDescent="0.25">
      <c r="A15133" s="139"/>
    </row>
    <row r="15134" spans="1:1" s="138" customFormat="1" x14ac:dyDescent="0.25">
      <c r="A15134" s="139"/>
    </row>
    <row r="15135" spans="1:1" s="138" customFormat="1" x14ac:dyDescent="0.25">
      <c r="A15135" s="139"/>
    </row>
    <row r="15136" spans="1:1" s="138" customFormat="1" x14ac:dyDescent="0.25">
      <c r="A15136" s="139"/>
    </row>
    <row r="15137" spans="1:1" s="138" customFormat="1" x14ac:dyDescent="0.25">
      <c r="A15137" s="139"/>
    </row>
    <row r="15138" spans="1:1" s="138" customFormat="1" x14ac:dyDescent="0.25">
      <c r="A15138" s="139"/>
    </row>
    <row r="15139" spans="1:1" s="138" customFormat="1" x14ac:dyDescent="0.25">
      <c r="A15139" s="139"/>
    </row>
    <row r="15140" spans="1:1" s="138" customFormat="1" x14ac:dyDescent="0.25">
      <c r="A15140" s="139"/>
    </row>
    <row r="15141" spans="1:1" s="138" customFormat="1" x14ac:dyDescent="0.25">
      <c r="A15141" s="139"/>
    </row>
    <row r="15142" spans="1:1" s="138" customFormat="1" x14ac:dyDescent="0.25">
      <c r="A15142" s="139"/>
    </row>
    <row r="15143" spans="1:1" s="138" customFormat="1" x14ac:dyDescent="0.25">
      <c r="A15143" s="139"/>
    </row>
    <row r="15144" spans="1:1" s="138" customFormat="1" x14ac:dyDescent="0.25">
      <c r="A15144" s="139"/>
    </row>
    <row r="15145" spans="1:1" s="138" customFormat="1" x14ac:dyDescent="0.25">
      <c r="A15145" s="139"/>
    </row>
    <row r="15146" spans="1:1" s="138" customFormat="1" x14ac:dyDescent="0.25">
      <c r="A15146" s="139"/>
    </row>
    <row r="15147" spans="1:1" s="138" customFormat="1" x14ac:dyDescent="0.25">
      <c r="A15147" s="139"/>
    </row>
    <row r="15148" spans="1:1" s="138" customFormat="1" x14ac:dyDescent="0.25">
      <c r="A15148" s="139"/>
    </row>
    <row r="15149" spans="1:1" s="138" customFormat="1" x14ac:dyDescent="0.25">
      <c r="A15149" s="139"/>
    </row>
    <row r="15150" spans="1:1" s="138" customFormat="1" x14ac:dyDescent="0.25">
      <c r="A15150" s="139"/>
    </row>
    <row r="15151" spans="1:1" s="138" customFormat="1" x14ac:dyDescent="0.25">
      <c r="A15151" s="139"/>
    </row>
    <row r="15152" spans="1:1" s="138" customFormat="1" x14ac:dyDescent="0.25">
      <c r="A15152" s="139"/>
    </row>
    <row r="15153" spans="1:1" s="138" customFormat="1" x14ac:dyDescent="0.25">
      <c r="A15153" s="139"/>
    </row>
    <row r="15154" spans="1:1" s="138" customFormat="1" x14ac:dyDescent="0.25">
      <c r="A15154" s="139"/>
    </row>
    <row r="15155" spans="1:1" s="138" customFormat="1" x14ac:dyDescent="0.25">
      <c r="A15155" s="139"/>
    </row>
    <row r="15156" spans="1:1" s="138" customFormat="1" x14ac:dyDescent="0.25">
      <c r="A15156" s="139"/>
    </row>
    <row r="15157" spans="1:1" s="138" customFormat="1" x14ac:dyDescent="0.25">
      <c r="A15157" s="139"/>
    </row>
    <row r="15158" spans="1:1" s="138" customFormat="1" x14ac:dyDescent="0.25">
      <c r="A15158" s="139"/>
    </row>
    <row r="15159" spans="1:1" s="138" customFormat="1" x14ac:dyDescent="0.25">
      <c r="A15159" s="139"/>
    </row>
    <row r="15160" spans="1:1" s="138" customFormat="1" x14ac:dyDescent="0.25">
      <c r="A15160" s="139"/>
    </row>
    <row r="15161" spans="1:1" s="138" customFormat="1" x14ac:dyDescent="0.25">
      <c r="A15161" s="139"/>
    </row>
    <row r="15162" spans="1:1" s="138" customFormat="1" x14ac:dyDescent="0.25">
      <c r="A15162" s="139"/>
    </row>
    <row r="15163" spans="1:1" s="138" customFormat="1" x14ac:dyDescent="0.25">
      <c r="A15163" s="139"/>
    </row>
    <row r="15164" spans="1:1" s="138" customFormat="1" x14ac:dyDescent="0.25">
      <c r="A15164" s="139"/>
    </row>
    <row r="15165" spans="1:1" s="138" customFormat="1" x14ac:dyDescent="0.25">
      <c r="A15165" s="139"/>
    </row>
    <row r="15166" spans="1:1" s="138" customFormat="1" x14ac:dyDescent="0.25">
      <c r="A15166" s="139"/>
    </row>
    <row r="15167" spans="1:1" s="138" customFormat="1" x14ac:dyDescent="0.25">
      <c r="A15167" s="139"/>
    </row>
    <row r="15168" spans="1:1" s="138" customFormat="1" x14ac:dyDescent="0.25">
      <c r="A15168" s="139"/>
    </row>
    <row r="15169" spans="1:1" s="138" customFormat="1" x14ac:dyDescent="0.25">
      <c r="A15169" s="139"/>
    </row>
    <row r="15170" spans="1:1" s="138" customFormat="1" x14ac:dyDescent="0.25">
      <c r="A15170" s="139"/>
    </row>
    <row r="15171" spans="1:1" s="138" customFormat="1" x14ac:dyDescent="0.25">
      <c r="A15171" s="139"/>
    </row>
    <row r="15172" spans="1:1" s="138" customFormat="1" x14ac:dyDescent="0.25">
      <c r="A15172" s="139"/>
    </row>
    <row r="15173" spans="1:1" s="138" customFormat="1" x14ac:dyDescent="0.25">
      <c r="A15173" s="139"/>
    </row>
    <row r="15174" spans="1:1" s="138" customFormat="1" x14ac:dyDescent="0.25">
      <c r="A15174" s="139"/>
    </row>
    <row r="15175" spans="1:1" s="138" customFormat="1" x14ac:dyDescent="0.25">
      <c r="A15175" s="139"/>
    </row>
    <row r="15176" spans="1:1" s="138" customFormat="1" x14ac:dyDescent="0.25">
      <c r="A15176" s="139"/>
    </row>
    <row r="15177" spans="1:1" s="138" customFormat="1" x14ac:dyDescent="0.25">
      <c r="A15177" s="139"/>
    </row>
    <row r="15178" spans="1:1" s="138" customFormat="1" x14ac:dyDescent="0.25">
      <c r="A15178" s="139"/>
    </row>
    <row r="15179" spans="1:1" s="138" customFormat="1" x14ac:dyDescent="0.25">
      <c r="A15179" s="139"/>
    </row>
    <row r="15180" spans="1:1" s="138" customFormat="1" x14ac:dyDescent="0.25">
      <c r="A15180" s="139"/>
    </row>
    <row r="15181" spans="1:1" s="138" customFormat="1" x14ac:dyDescent="0.25">
      <c r="A15181" s="139"/>
    </row>
    <row r="15182" spans="1:1" s="138" customFormat="1" x14ac:dyDescent="0.25">
      <c r="A15182" s="139"/>
    </row>
    <row r="15183" spans="1:1" s="138" customFormat="1" x14ac:dyDescent="0.25">
      <c r="A15183" s="139"/>
    </row>
    <row r="15184" spans="1:1" s="138" customFormat="1" x14ac:dyDescent="0.25">
      <c r="A15184" s="139"/>
    </row>
    <row r="15185" spans="1:1" s="138" customFormat="1" x14ac:dyDescent="0.25">
      <c r="A15185" s="139"/>
    </row>
    <row r="15186" spans="1:1" s="138" customFormat="1" x14ac:dyDescent="0.25">
      <c r="A15186" s="139"/>
    </row>
    <row r="15187" spans="1:1" s="138" customFormat="1" x14ac:dyDescent="0.25">
      <c r="A15187" s="139"/>
    </row>
    <row r="15188" spans="1:1" s="138" customFormat="1" x14ac:dyDescent="0.25">
      <c r="A15188" s="139"/>
    </row>
    <row r="15189" spans="1:1" s="138" customFormat="1" x14ac:dyDescent="0.25">
      <c r="A15189" s="139"/>
    </row>
    <row r="15190" spans="1:1" s="138" customFormat="1" x14ac:dyDescent="0.25">
      <c r="A15190" s="139"/>
    </row>
    <row r="15191" spans="1:1" s="138" customFormat="1" x14ac:dyDescent="0.25">
      <c r="A15191" s="139"/>
    </row>
    <row r="15192" spans="1:1" s="138" customFormat="1" x14ac:dyDescent="0.25">
      <c r="A15192" s="139"/>
    </row>
    <row r="15193" spans="1:1" s="138" customFormat="1" x14ac:dyDescent="0.25">
      <c r="A15193" s="139"/>
    </row>
    <row r="15194" spans="1:1" s="138" customFormat="1" x14ac:dyDescent="0.25">
      <c r="A15194" s="139"/>
    </row>
    <row r="15195" spans="1:1" s="138" customFormat="1" x14ac:dyDescent="0.25">
      <c r="A15195" s="139"/>
    </row>
    <row r="15196" spans="1:1" s="138" customFormat="1" x14ac:dyDescent="0.25">
      <c r="A15196" s="139"/>
    </row>
    <row r="15197" spans="1:1" s="138" customFormat="1" x14ac:dyDescent="0.25">
      <c r="A15197" s="139"/>
    </row>
    <row r="15198" spans="1:1" s="138" customFormat="1" x14ac:dyDescent="0.25">
      <c r="A15198" s="139"/>
    </row>
    <row r="15199" spans="1:1" s="138" customFormat="1" x14ac:dyDescent="0.25">
      <c r="A15199" s="139"/>
    </row>
    <row r="15200" spans="1:1" s="138" customFormat="1" x14ac:dyDescent="0.25">
      <c r="A15200" s="139"/>
    </row>
    <row r="15201" spans="1:1" s="138" customFormat="1" x14ac:dyDescent="0.25">
      <c r="A15201" s="139"/>
    </row>
    <row r="15202" spans="1:1" s="138" customFormat="1" x14ac:dyDescent="0.25">
      <c r="A15202" s="139"/>
    </row>
    <row r="15203" spans="1:1" s="138" customFormat="1" x14ac:dyDescent="0.25">
      <c r="A15203" s="139"/>
    </row>
    <row r="15204" spans="1:1" s="138" customFormat="1" x14ac:dyDescent="0.25">
      <c r="A15204" s="139"/>
    </row>
    <row r="15205" spans="1:1" s="138" customFormat="1" x14ac:dyDescent="0.25">
      <c r="A15205" s="139"/>
    </row>
    <row r="15206" spans="1:1" s="138" customFormat="1" x14ac:dyDescent="0.25">
      <c r="A15206" s="139"/>
    </row>
    <row r="15207" spans="1:1" s="138" customFormat="1" x14ac:dyDescent="0.25">
      <c r="A15207" s="139"/>
    </row>
    <row r="15208" spans="1:1" s="138" customFormat="1" x14ac:dyDescent="0.25">
      <c r="A15208" s="139"/>
    </row>
    <row r="15209" spans="1:1" s="138" customFormat="1" x14ac:dyDescent="0.25">
      <c r="A15209" s="139"/>
    </row>
    <row r="15210" spans="1:1" s="138" customFormat="1" x14ac:dyDescent="0.25">
      <c r="A15210" s="139"/>
    </row>
    <row r="15211" spans="1:1" s="138" customFormat="1" x14ac:dyDescent="0.25">
      <c r="A15211" s="139"/>
    </row>
    <row r="15212" spans="1:1" s="138" customFormat="1" x14ac:dyDescent="0.25">
      <c r="A15212" s="139"/>
    </row>
    <row r="15213" spans="1:1" s="138" customFormat="1" x14ac:dyDescent="0.25">
      <c r="A15213" s="139"/>
    </row>
    <row r="15214" spans="1:1" s="138" customFormat="1" x14ac:dyDescent="0.25">
      <c r="A15214" s="139"/>
    </row>
    <row r="15215" spans="1:1" s="138" customFormat="1" x14ac:dyDescent="0.25">
      <c r="A15215" s="139"/>
    </row>
    <row r="15216" spans="1:1" s="138" customFormat="1" x14ac:dyDescent="0.25">
      <c r="A15216" s="139"/>
    </row>
    <row r="15217" spans="1:1" s="138" customFormat="1" x14ac:dyDescent="0.25">
      <c r="A15217" s="139"/>
    </row>
    <row r="15218" spans="1:1" s="138" customFormat="1" x14ac:dyDescent="0.25">
      <c r="A15218" s="139"/>
    </row>
    <row r="15219" spans="1:1" s="138" customFormat="1" x14ac:dyDescent="0.25">
      <c r="A15219" s="139"/>
    </row>
    <row r="15220" spans="1:1" s="138" customFormat="1" x14ac:dyDescent="0.25">
      <c r="A15220" s="139"/>
    </row>
    <row r="15221" spans="1:1" s="138" customFormat="1" x14ac:dyDescent="0.25">
      <c r="A15221" s="139"/>
    </row>
    <row r="15222" spans="1:1" s="138" customFormat="1" x14ac:dyDescent="0.25">
      <c r="A15222" s="139"/>
    </row>
    <row r="15223" spans="1:1" s="138" customFormat="1" x14ac:dyDescent="0.25">
      <c r="A15223" s="139"/>
    </row>
    <row r="15224" spans="1:1" s="138" customFormat="1" x14ac:dyDescent="0.25">
      <c r="A15224" s="139"/>
    </row>
    <row r="15225" spans="1:1" s="138" customFormat="1" x14ac:dyDescent="0.25">
      <c r="A15225" s="139"/>
    </row>
    <row r="15226" spans="1:1" s="138" customFormat="1" x14ac:dyDescent="0.25">
      <c r="A15226" s="139"/>
    </row>
    <row r="15227" spans="1:1" s="138" customFormat="1" x14ac:dyDescent="0.25">
      <c r="A15227" s="139"/>
    </row>
    <row r="15228" spans="1:1" s="138" customFormat="1" x14ac:dyDescent="0.25">
      <c r="A15228" s="139"/>
    </row>
    <row r="15229" spans="1:1" s="138" customFormat="1" x14ac:dyDescent="0.25">
      <c r="A15229" s="139"/>
    </row>
    <row r="15230" spans="1:1" s="138" customFormat="1" x14ac:dyDescent="0.25">
      <c r="A15230" s="139"/>
    </row>
    <row r="15231" spans="1:1" s="138" customFormat="1" x14ac:dyDescent="0.25">
      <c r="A15231" s="139"/>
    </row>
    <row r="15232" spans="1:1" s="138" customFormat="1" x14ac:dyDescent="0.25">
      <c r="A15232" s="139"/>
    </row>
    <row r="15233" spans="1:1" s="138" customFormat="1" x14ac:dyDescent="0.25">
      <c r="A15233" s="139"/>
    </row>
    <row r="15234" spans="1:1" s="138" customFormat="1" x14ac:dyDescent="0.25">
      <c r="A15234" s="139"/>
    </row>
    <row r="15235" spans="1:1" s="138" customFormat="1" x14ac:dyDescent="0.25">
      <c r="A15235" s="139"/>
    </row>
    <row r="15236" spans="1:1" s="138" customFormat="1" x14ac:dyDescent="0.25">
      <c r="A15236" s="139"/>
    </row>
    <row r="15237" spans="1:1" s="138" customFormat="1" x14ac:dyDescent="0.25">
      <c r="A15237" s="139"/>
    </row>
    <row r="15238" spans="1:1" s="138" customFormat="1" x14ac:dyDescent="0.25">
      <c r="A15238" s="139"/>
    </row>
    <row r="15239" spans="1:1" s="138" customFormat="1" x14ac:dyDescent="0.25">
      <c r="A15239" s="139"/>
    </row>
    <row r="15240" spans="1:1" s="138" customFormat="1" x14ac:dyDescent="0.25">
      <c r="A15240" s="139"/>
    </row>
    <row r="15241" spans="1:1" s="138" customFormat="1" x14ac:dyDescent="0.25">
      <c r="A15241" s="139"/>
    </row>
    <row r="15242" spans="1:1" s="138" customFormat="1" x14ac:dyDescent="0.25">
      <c r="A15242" s="139"/>
    </row>
    <row r="15243" spans="1:1" s="138" customFormat="1" x14ac:dyDescent="0.25">
      <c r="A15243" s="139"/>
    </row>
    <row r="15244" spans="1:1" s="138" customFormat="1" x14ac:dyDescent="0.25">
      <c r="A15244" s="139"/>
    </row>
    <row r="15245" spans="1:1" s="138" customFormat="1" x14ac:dyDescent="0.25">
      <c r="A15245" s="139"/>
    </row>
    <row r="15246" spans="1:1" s="138" customFormat="1" x14ac:dyDescent="0.25">
      <c r="A15246" s="139"/>
    </row>
    <row r="15247" spans="1:1" s="138" customFormat="1" x14ac:dyDescent="0.25">
      <c r="A15247" s="139"/>
    </row>
    <row r="15248" spans="1:1" s="138" customFormat="1" x14ac:dyDescent="0.25">
      <c r="A15248" s="139"/>
    </row>
    <row r="15249" spans="1:1" s="138" customFormat="1" x14ac:dyDescent="0.25">
      <c r="A15249" s="139"/>
    </row>
    <row r="15250" spans="1:1" s="138" customFormat="1" x14ac:dyDescent="0.25">
      <c r="A15250" s="139"/>
    </row>
    <row r="15251" spans="1:1" s="138" customFormat="1" x14ac:dyDescent="0.25">
      <c r="A15251" s="139"/>
    </row>
    <row r="15252" spans="1:1" s="138" customFormat="1" x14ac:dyDescent="0.25">
      <c r="A15252" s="139"/>
    </row>
    <row r="15253" spans="1:1" s="138" customFormat="1" x14ac:dyDescent="0.25">
      <c r="A15253" s="139"/>
    </row>
    <row r="15254" spans="1:1" s="138" customFormat="1" x14ac:dyDescent="0.25">
      <c r="A15254" s="139"/>
    </row>
    <row r="15255" spans="1:1" s="138" customFormat="1" x14ac:dyDescent="0.25">
      <c r="A15255" s="139"/>
    </row>
    <row r="15256" spans="1:1" s="138" customFormat="1" x14ac:dyDescent="0.25">
      <c r="A15256" s="139"/>
    </row>
    <row r="15257" spans="1:1" s="138" customFormat="1" x14ac:dyDescent="0.25">
      <c r="A15257" s="139"/>
    </row>
    <row r="15258" spans="1:1" s="138" customFormat="1" x14ac:dyDescent="0.25">
      <c r="A15258" s="139"/>
    </row>
    <row r="15259" spans="1:1" s="138" customFormat="1" x14ac:dyDescent="0.25">
      <c r="A15259" s="139"/>
    </row>
    <row r="15260" spans="1:1" s="138" customFormat="1" x14ac:dyDescent="0.25">
      <c r="A15260" s="139"/>
    </row>
    <row r="15261" spans="1:1" s="138" customFormat="1" x14ac:dyDescent="0.25">
      <c r="A15261" s="139"/>
    </row>
    <row r="15262" spans="1:1" s="138" customFormat="1" x14ac:dyDescent="0.25">
      <c r="A15262" s="139"/>
    </row>
    <row r="15263" spans="1:1" s="138" customFormat="1" x14ac:dyDescent="0.25">
      <c r="A15263" s="139"/>
    </row>
    <row r="15264" spans="1:1" s="138" customFormat="1" x14ac:dyDescent="0.25">
      <c r="A15264" s="139"/>
    </row>
    <row r="15265" spans="1:1" s="138" customFormat="1" x14ac:dyDescent="0.25">
      <c r="A15265" s="139"/>
    </row>
    <row r="15266" spans="1:1" s="138" customFormat="1" x14ac:dyDescent="0.25">
      <c r="A15266" s="139"/>
    </row>
    <row r="15267" spans="1:1" s="138" customFormat="1" x14ac:dyDescent="0.25">
      <c r="A15267" s="139"/>
    </row>
    <row r="15268" spans="1:1" s="138" customFormat="1" x14ac:dyDescent="0.25">
      <c r="A15268" s="139"/>
    </row>
    <row r="15269" spans="1:1" s="138" customFormat="1" x14ac:dyDescent="0.25">
      <c r="A15269" s="139"/>
    </row>
    <row r="15270" spans="1:1" s="138" customFormat="1" x14ac:dyDescent="0.25">
      <c r="A15270" s="139"/>
    </row>
    <row r="15271" spans="1:1" s="138" customFormat="1" x14ac:dyDescent="0.25">
      <c r="A15271" s="139"/>
    </row>
    <row r="15272" spans="1:1" s="138" customFormat="1" x14ac:dyDescent="0.25">
      <c r="A15272" s="139"/>
    </row>
    <row r="15273" spans="1:1" s="138" customFormat="1" x14ac:dyDescent="0.25">
      <c r="A15273" s="139"/>
    </row>
    <row r="15274" spans="1:1" s="138" customFormat="1" x14ac:dyDescent="0.25">
      <c r="A15274" s="139"/>
    </row>
    <row r="15275" spans="1:1" s="138" customFormat="1" x14ac:dyDescent="0.25">
      <c r="A15275" s="139"/>
    </row>
    <row r="15276" spans="1:1" s="138" customFormat="1" x14ac:dyDescent="0.25">
      <c r="A15276" s="139"/>
    </row>
    <row r="15277" spans="1:1" s="138" customFormat="1" x14ac:dyDescent="0.25">
      <c r="A15277" s="139"/>
    </row>
    <row r="15278" spans="1:1" s="138" customFormat="1" x14ac:dyDescent="0.25">
      <c r="A15278" s="139"/>
    </row>
    <row r="15279" spans="1:1" s="138" customFormat="1" x14ac:dyDescent="0.25">
      <c r="A15279" s="139"/>
    </row>
    <row r="15280" spans="1:1" s="138" customFormat="1" x14ac:dyDescent="0.25">
      <c r="A15280" s="139"/>
    </row>
    <row r="15281" spans="1:1" s="138" customFormat="1" x14ac:dyDescent="0.25">
      <c r="A15281" s="139"/>
    </row>
    <row r="15282" spans="1:1" s="138" customFormat="1" x14ac:dyDescent="0.25">
      <c r="A15282" s="139"/>
    </row>
    <row r="15283" spans="1:1" s="138" customFormat="1" x14ac:dyDescent="0.25">
      <c r="A15283" s="139"/>
    </row>
    <row r="15284" spans="1:1" s="138" customFormat="1" x14ac:dyDescent="0.25">
      <c r="A15284" s="139"/>
    </row>
    <row r="15285" spans="1:1" s="138" customFormat="1" x14ac:dyDescent="0.25">
      <c r="A15285" s="139"/>
    </row>
    <row r="15286" spans="1:1" s="138" customFormat="1" x14ac:dyDescent="0.25">
      <c r="A15286" s="139"/>
    </row>
    <row r="15287" spans="1:1" s="138" customFormat="1" x14ac:dyDescent="0.25">
      <c r="A15287" s="139"/>
    </row>
    <row r="15288" spans="1:1" s="138" customFormat="1" x14ac:dyDescent="0.25">
      <c r="A15288" s="139"/>
    </row>
    <row r="15289" spans="1:1" s="138" customFormat="1" x14ac:dyDescent="0.25">
      <c r="A15289" s="139"/>
    </row>
    <row r="15290" spans="1:1" s="138" customFormat="1" x14ac:dyDescent="0.25">
      <c r="A15290" s="139"/>
    </row>
    <row r="15291" spans="1:1" s="138" customFormat="1" x14ac:dyDescent="0.25">
      <c r="A15291" s="139"/>
    </row>
    <row r="15292" spans="1:1" s="138" customFormat="1" x14ac:dyDescent="0.25">
      <c r="A15292" s="139"/>
    </row>
    <row r="15293" spans="1:1" s="138" customFormat="1" x14ac:dyDescent="0.25">
      <c r="A15293" s="139"/>
    </row>
    <row r="15294" spans="1:1" s="138" customFormat="1" x14ac:dyDescent="0.25">
      <c r="A15294" s="139"/>
    </row>
    <row r="15295" spans="1:1" s="138" customFormat="1" x14ac:dyDescent="0.25">
      <c r="A15295" s="139"/>
    </row>
    <row r="15296" spans="1:1" s="138" customFormat="1" x14ac:dyDescent="0.25">
      <c r="A15296" s="139"/>
    </row>
    <row r="15297" spans="1:1" s="138" customFormat="1" x14ac:dyDescent="0.25">
      <c r="A15297" s="139"/>
    </row>
    <row r="15298" spans="1:1" s="138" customFormat="1" x14ac:dyDescent="0.25">
      <c r="A15298" s="139"/>
    </row>
    <row r="15299" spans="1:1" s="138" customFormat="1" x14ac:dyDescent="0.25">
      <c r="A15299" s="139"/>
    </row>
    <row r="15300" spans="1:1" s="138" customFormat="1" x14ac:dyDescent="0.25">
      <c r="A15300" s="139"/>
    </row>
    <row r="15301" spans="1:1" s="138" customFormat="1" x14ac:dyDescent="0.25">
      <c r="A15301" s="139"/>
    </row>
    <row r="15302" spans="1:1" s="138" customFormat="1" x14ac:dyDescent="0.25">
      <c r="A15302" s="139"/>
    </row>
    <row r="15303" spans="1:1" s="138" customFormat="1" x14ac:dyDescent="0.25">
      <c r="A15303" s="139"/>
    </row>
    <row r="15304" spans="1:1" s="138" customFormat="1" x14ac:dyDescent="0.25">
      <c r="A15304" s="139"/>
    </row>
    <row r="15305" spans="1:1" s="138" customFormat="1" x14ac:dyDescent="0.25">
      <c r="A15305" s="139"/>
    </row>
    <row r="15306" spans="1:1" s="138" customFormat="1" x14ac:dyDescent="0.25">
      <c r="A15306" s="139"/>
    </row>
    <row r="15307" spans="1:1" s="138" customFormat="1" x14ac:dyDescent="0.25">
      <c r="A15307" s="139"/>
    </row>
    <row r="15308" spans="1:1" s="138" customFormat="1" x14ac:dyDescent="0.25">
      <c r="A15308" s="139"/>
    </row>
    <row r="15309" spans="1:1" s="138" customFormat="1" x14ac:dyDescent="0.25">
      <c r="A15309" s="139"/>
    </row>
    <row r="15310" spans="1:1" s="138" customFormat="1" x14ac:dyDescent="0.25">
      <c r="A15310" s="139"/>
    </row>
    <row r="15311" spans="1:1" s="138" customFormat="1" x14ac:dyDescent="0.25">
      <c r="A15311" s="139"/>
    </row>
    <row r="15312" spans="1:1" s="138" customFormat="1" x14ac:dyDescent="0.25">
      <c r="A15312" s="139"/>
    </row>
    <row r="15313" spans="1:1" s="138" customFormat="1" x14ac:dyDescent="0.25">
      <c r="A15313" s="139"/>
    </row>
    <row r="15314" spans="1:1" s="138" customFormat="1" x14ac:dyDescent="0.25">
      <c r="A15314" s="139"/>
    </row>
    <row r="15315" spans="1:1" s="138" customFormat="1" x14ac:dyDescent="0.25">
      <c r="A15315" s="139"/>
    </row>
    <row r="15316" spans="1:1" s="138" customFormat="1" x14ac:dyDescent="0.25">
      <c r="A15316" s="139"/>
    </row>
    <row r="15317" spans="1:1" s="138" customFormat="1" x14ac:dyDescent="0.25">
      <c r="A15317" s="139"/>
    </row>
    <row r="15318" spans="1:1" s="138" customFormat="1" x14ac:dyDescent="0.25">
      <c r="A15318" s="139"/>
    </row>
    <row r="15319" spans="1:1" s="138" customFormat="1" x14ac:dyDescent="0.25">
      <c r="A15319" s="139"/>
    </row>
    <row r="15320" spans="1:1" s="138" customFormat="1" x14ac:dyDescent="0.25">
      <c r="A15320" s="139"/>
    </row>
    <row r="15321" spans="1:1" s="138" customFormat="1" x14ac:dyDescent="0.25">
      <c r="A15321" s="139"/>
    </row>
    <row r="15322" spans="1:1" s="138" customFormat="1" x14ac:dyDescent="0.25">
      <c r="A15322" s="139"/>
    </row>
    <row r="15323" spans="1:1" s="138" customFormat="1" x14ac:dyDescent="0.25">
      <c r="A15323" s="139"/>
    </row>
    <row r="15324" spans="1:1" s="138" customFormat="1" x14ac:dyDescent="0.25">
      <c r="A15324" s="139"/>
    </row>
    <row r="15325" spans="1:1" s="138" customFormat="1" x14ac:dyDescent="0.25">
      <c r="A15325" s="139"/>
    </row>
    <row r="15326" spans="1:1" s="138" customFormat="1" x14ac:dyDescent="0.25">
      <c r="A15326" s="139"/>
    </row>
    <row r="15327" spans="1:1" s="138" customFormat="1" x14ac:dyDescent="0.25">
      <c r="A15327" s="139"/>
    </row>
    <row r="15328" spans="1:1" s="138" customFormat="1" x14ac:dyDescent="0.25">
      <c r="A15328" s="139"/>
    </row>
    <row r="15329" spans="1:1" s="138" customFormat="1" x14ac:dyDescent="0.25">
      <c r="A15329" s="139"/>
    </row>
    <row r="15330" spans="1:1" s="138" customFormat="1" x14ac:dyDescent="0.25">
      <c r="A15330" s="139"/>
    </row>
    <row r="15331" spans="1:1" s="138" customFormat="1" x14ac:dyDescent="0.25">
      <c r="A15331" s="139"/>
    </row>
    <row r="15332" spans="1:1" s="138" customFormat="1" x14ac:dyDescent="0.25">
      <c r="A15332" s="139"/>
    </row>
    <row r="15333" spans="1:1" s="138" customFormat="1" x14ac:dyDescent="0.25">
      <c r="A15333" s="139"/>
    </row>
    <row r="15334" spans="1:1" s="138" customFormat="1" x14ac:dyDescent="0.25">
      <c r="A15334" s="139"/>
    </row>
    <row r="15335" spans="1:1" s="138" customFormat="1" x14ac:dyDescent="0.25">
      <c r="A15335" s="139"/>
    </row>
    <row r="15336" spans="1:1" s="138" customFormat="1" x14ac:dyDescent="0.25">
      <c r="A15336" s="139"/>
    </row>
    <row r="15337" spans="1:1" s="138" customFormat="1" x14ac:dyDescent="0.25">
      <c r="A15337" s="139"/>
    </row>
    <row r="15338" spans="1:1" s="138" customFormat="1" x14ac:dyDescent="0.25">
      <c r="A15338" s="139"/>
    </row>
    <row r="15339" spans="1:1" s="138" customFormat="1" x14ac:dyDescent="0.25">
      <c r="A15339" s="139"/>
    </row>
    <row r="15340" spans="1:1" s="138" customFormat="1" x14ac:dyDescent="0.25">
      <c r="A15340" s="139"/>
    </row>
    <row r="15341" spans="1:1" s="138" customFormat="1" x14ac:dyDescent="0.25">
      <c r="A15341" s="139"/>
    </row>
    <row r="15342" spans="1:1" s="138" customFormat="1" x14ac:dyDescent="0.25">
      <c r="A15342" s="139"/>
    </row>
    <row r="15343" spans="1:1" s="138" customFormat="1" x14ac:dyDescent="0.25">
      <c r="A15343" s="139"/>
    </row>
    <row r="15344" spans="1:1" s="138" customFormat="1" x14ac:dyDescent="0.25">
      <c r="A15344" s="139"/>
    </row>
    <row r="15345" spans="1:1" s="138" customFormat="1" x14ac:dyDescent="0.25">
      <c r="A15345" s="139"/>
    </row>
    <row r="15346" spans="1:1" s="138" customFormat="1" x14ac:dyDescent="0.25">
      <c r="A15346" s="139"/>
    </row>
    <row r="15347" spans="1:1" s="138" customFormat="1" x14ac:dyDescent="0.25">
      <c r="A15347" s="139"/>
    </row>
    <row r="15348" spans="1:1" s="138" customFormat="1" x14ac:dyDescent="0.25">
      <c r="A15348" s="139"/>
    </row>
    <row r="15349" spans="1:1" s="138" customFormat="1" x14ac:dyDescent="0.25">
      <c r="A15349" s="139"/>
    </row>
    <row r="15350" spans="1:1" s="138" customFormat="1" x14ac:dyDescent="0.25">
      <c r="A15350" s="139"/>
    </row>
    <row r="15351" spans="1:1" s="138" customFormat="1" x14ac:dyDescent="0.25">
      <c r="A15351" s="139"/>
    </row>
    <row r="15352" spans="1:1" s="138" customFormat="1" x14ac:dyDescent="0.25">
      <c r="A15352" s="139"/>
    </row>
    <row r="15353" spans="1:1" s="138" customFormat="1" x14ac:dyDescent="0.25">
      <c r="A15353" s="139"/>
    </row>
    <row r="15354" spans="1:1" s="138" customFormat="1" x14ac:dyDescent="0.25">
      <c r="A15354" s="139"/>
    </row>
    <row r="15355" spans="1:1" s="138" customFormat="1" x14ac:dyDescent="0.25">
      <c r="A15355" s="139"/>
    </row>
    <row r="15356" spans="1:1" s="138" customFormat="1" x14ac:dyDescent="0.25">
      <c r="A15356" s="139"/>
    </row>
    <row r="15357" spans="1:1" s="138" customFormat="1" x14ac:dyDescent="0.25">
      <c r="A15357" s="139"/>
    </row>
    <row r="15358" spans="1:1" s="138" customFormat="1" x14ac:dyDescent="0.25">
      <c r="A15358" s="139"/>
    </row>
    <row r="15359" spans="1:1" s="138" customFormat="1" x14ac:dyDescent="0.25">
      <c r="A15359" s="139"/>
    </row>
    <row r="15360" spans="1:1" s="138" customFormat="1" x14ac:dyDescent="0.25">
      <c r="A15360" s="139"/>
    </row>
    <row r="15361" spans="1:1" s="138" customFormat="1" x14ac:dyDescent="0.25">
      <c r="A15361" s="139"/>
    </row>
    <row r="15362" spans="1:1" s="138" customFormat="1" x14ac:dyDescent="0.25">
      <c r="A15362" s="139"/>
    </row>
    <row r="15363" spans="1:1" s="138" customFormat="1" x14ac:dyDescent="0.25">
      <c r="A15363" s="139"/>
    </row>
    <row r="15364" spans="1:1" s="138" customFormat="1" x14ac:dyDescent="0.25">
      <c r="A15364" s="139"/>
    </row>
    <row r="15365" spans="1:1" s="138" customFormat="1" x14ac:dyDescent="0.25">
      <c r="A15365" s="139"/>
    </row>
    <row r="15366" spans="1:1" s="138" customFormat="1" x14ac:dyDescent="0.25">
      <c r="A15366" s="139"/>
    </row>
    <row r="15367" spans="1:1" s="138" customFormat="1" x14ac:dyDescent="0.25">
      <c r="A15367" s="139"/>
    </row>
    <row r="15368" spans="1:1" s="138" customFormat="1" x14ac:dyDescent="0.25">
      <c r="A15368" s="139"/>
    </row>
    <row r="15369" spans="1:1" s="138" customFormat="1" x14ac:dyDescent="0.25">
      <c r="A15369" s="139"/>
    </row>
    <row r="15370" spans="1:1" s="138" customFormat="1" x14ac:dyDescent="0.25">
      <c r="A15370" s="139"/>
    </row>
    <row r="15371" spans="1:1" s="138" customFormat="1" x14ac:dyDescent="0.25">
      <c r="A15371" s="139"/>
    </row>
    <row r="15372" spans="1:1" s="138" customFormat="1" x14ac:dyDescent="0.25">
      <c r="A15372" s="139"/>
    </row>
    <row r="15373" spans="1:1" s="138" customFormat="1" x14ac:dyDescent="0.25">
      <c r="A15373" s="139"/>
    </row>
    <row r="15374" spans="1:1" s="138" customFormat="1" x14ac:dyDescent="0.25">
      <c r="A15374" s="139"/>
    </row>
    <row r="15375" spans="1:1" s="138" customFormat="1" x14ac:dyDescent="0.25">
      <c r="A15375" s="139"/>
    </row>
    <row r="15376" spans="1:1" s="138" customFormat="1" x14ac:dyDescent="0.25">
      <c r="A15376" s="139"/>
    </row>
    <row r="15377" spans="1:1" s="138" customFormat="1" x14ac:dyDescent="0.25">
      <c r="A15377" s="139"/>
    </row>
    <row r="15378" spans="1:1" s="138" customFormat="1" x14ac:dyDescent="0.25">
      <c r="A15378" s="139"/>
    </row>
    <row r="15379" spans="1:1" s="138" customFormat="1" x14ac:dyDescent="0.25">
      <c r="A15379" s="139"/>
    </row>
    <row r="15380" spans="1:1" s="138" customFormat="1" x14ac:dyDescent="0.25">
      <c r="A15380" s="139"/>
    </row>
    <row r="15381" spans="1:1" s="138" customFormat="1" x14ac:dyDescent="0.25">
      <c r="A15381" s="139"/>
    </row>
    <row r="15382" spans="1:1" s="138" customFormat="1" x14ac:dyDescent="0.25">
      <c r="A15382" s="139"/>
    </row>
    <row r="15383" spans="1:1" s="138" customFormat="1" x14ac:dyDescent="0.25">
      <c r="A15383" s="139"/>
    </row>
    <row r="15384" spans="1:1" s="138" customFormat="1" x14ac:dyDescent="0.25">
      <c r="A15384" s="139"/>
    </row>
    <row r="15385" spans="1:1" s="138" customFormat="1" x14ac:dyDescent="0.25">
      <c r="A15385" s="139"/>
    </row>
    <row r="15386" spans="1:1" s="138" customFormat="1" x14ac:dyDescent="0.25">
      <c r="A15386" s="139"/>
    </row>
    <row r="15387" spans="1:1" s="138" customFormat="1" x14ac:dyDescent="0.25">
      <c r="A15387" s="139"/>
    </row>
    <row r="15388" spans="1:1" s="138" customFormat="1" x14ac:dyDescent="0.25">
      <c r="A15388" s="139"/>
    </row>
    <row r="15389" spans="1:1" s="138" customFormat="1" x14ac:dyDescent="0.25">
      <c r="A15389" s="139"/>
    </row>
    <row r="15390" spans="1:1" s="138" customFormat="1" x14ac:dyDescent="0.25">
      <c r="A15390" s="139"/>
    </row>
    <row r="15391" spans="1:1" s="138" customFormat="1" x14ac:dyDescent="0.25">
      <c r="A15391" s="139"/>
    </row>
    <row r="15392" spans="1:1" s="138" customFormat="1" x14ac:dyDescent="0.25">
      <c r="A15392" s="139"/>
    </row>
    <row r="15393" spans="1:1" s="138" customFormat="1" x14ac:dyDescent="0.25">
      <c r="A15393" s="139"/>
    </row>
    <row r="15394" spans="1:1" s="138" customFormat="1" x14ac:dyDescent="0.25">
      <c r="A15394" s="139"/>
    </row>
    <row r="15395" spans="1:1" s="138" customFormat="1" x14ac:dyDescent="0.25">
      <c r="A15395" s="139"/>
    </row>
    <row r="15396" spans="1:1" s="138" customFormat="1" x14ac:dyDescent="0.25">
      <c r="A15396" s="139"/>
    </row>
    <row r="15397" spans="1:1" s="138" customFormat="1" x14ac:dyDescent="0.25">
      <c r="A15397" s="139"/>
    </row>
    <row r="15398" spans="1:1" s="138" customFormat="1" x14ac:dyDescent="0.25">
      <c r="A15398" s="139"/>
    </row>
    <row r="15399" spans="1:1" s="138" customFormat="1" x14ac:dyDescent="0.25">
      <c r="A15399" s="139"/>
    </row>
    <row r="15400" spans="1:1" s="138" customFormat="1" x14ac:dyDescent="0.25">
      <c r="A15400" s="139"/>
    </row>
    <row r="15401" spans="1:1" s="138" customFormat="1" x14ac:dyDescent="0.25">
      <c r="A15401" s="139"/>
    </row>
    <row r="15402" spans="1:1" s="138" customFormat="1" x14ac:dyDescent="0.25">
      <c r="A15402" s="139"/>
    </row>
    <row r="15403" spans="1:1" s="138" customFormat="1" x14ac:dyDescent="0.25">
      <c r="A15403" s="139"/>
    </row>
    <row r="15404" spans="1:1" s="138" customFormat="1" x14ac:dyDescent="0.25">
      <c r="A15404" s="139"/>
    </row>
    <row r="15405" spans="1:1" s="138" customFormat="1" x14ac:dyDescent="0.25">
      <c r="A15405" s="139"/>
    </row>
    <row r="15406" spans="1:1" s="138" customFormat="1" x14ac:dyDescent="0.25">
      <c r="A15406" s="139"/>
    </row>
    <row r="15407" spans="1:1" s="138" customFormat="1" x14ac:dyDescent="0.25">
      <c r="A15407" s="139"/>
    </row>
    <row r="15408" spans="1:1" s="138" customFormat="1" x14ac:dyDescent="0.25">
      <c r="A15408" s="139"/>
    </row>
    <row r="15409" spans="1:1" s="138" customFormat="1" x14ac:dyDescent="0.25">
      <c r="A15409" s="139"/>
    </row>
    <row r="15410" spans="1:1" s="138" customFormat="1" x14ac:dyDescent="0.25">
      <c r="A15410" s="139"/>
    </row>
    <row r="15411" spans="1:1" s="138" customFormat="1" x14ac:dyDescent="0.25">
      <c r="A15411" s="139"/>
    </row>
    <row r="15412" spans="1:1" s="138" customFormat="1" x14ac:dyDescent="0.25">
      <c r="A15412" s="139"/>
    </row>
    <row r="15413" spans="1:1" s="138" customFormat="1" x14ac:dyDescent="0.25">
      <c r="A15413" s="139"/>
    </row>
    <row r="15414" spans="1:1" s="138" customFormat="1" x14ac:dyDescent="0.25">
      <c r="A15414" s="139"/>
    </row>
    <row r="15415" spans="1:1" s="138" customFormat="1" x14ac:dyDescent="0.25">
      <c r="A15415" s="139"/>
    </row>
    <row r="15416" spans="1:1" s="138" customFormat="1" x14ac:dyDescent="0.25">
      <c r="A15416" s="139"/>
    </row>
    <row r="15417" spans="1:1" s="138" customFormat="1" x14ac:dyDescent="0.25">
      <c r="A15417" s="139"/>
    </row>
    <row r="15418" spans="1:1" s="138" customFormat="1" x14ac:dyDescent="0.25">
      <c r="A15418" s="139"/>
    </row>
    <row r="15419" spans="1:1" s="138" customFormat="1" x14ac:dyDescent="0.25">
      <c r="A15419" s="139"/>
    </row>
    <row r="15420" spans="1:1" s="138" customFormat="1" x14ac:dyDescent="0.25">
      <c r="A15420" s="139"/>
    </row>
    <row r="15421" spans="1:1" s="138" customFormat="1" x14ac:dyDescent="0.25">
      <c r="A15421" s="139"/>
    </row>
    <row r="15422" spans="1:1" s="138" customFormat="1" x14ac:dyDescent="0.25">
      <c r="A15422" s="139"/>
    </row>
    <row r="15423" spans="1:1" s="138" customFormat="1" x14ac:dyDescent="0.25">
      <c r="A15423" s="139"/>
    </row>
    <row r="15424" spans="1:1" s="138" customFormat="1" x14ac:dyDescent="0.25">
      <c r="A15424" s="139"/>
    </row>
    <row r="15425" spans="1:1" s="138" customFormat="1" x14ac:dyDescent="0.25">
      <c r="A15425" s="139"/>
    </row>
    <row r="15426" spans="1:1" s="138" customFormat="1" x14ac:dyDescent="0.25">
      <c r="A15426" s="139"/>
    </row>
    <row r="15427" spans="1:1" s="138" customFormat="1" x14ac:dyDescent="0.25">
      <c r="A15427" s="139"/>
    </row>
    <row r="15428" spans="1:1" s="138" customFormat="1" x14ac:dyDescent="0.25">
      <c r="A15428" s="139"/>
    </row>
    <row r="15429" spans="1:1" s="138" customFormat="1" x14ac:dyDescent="0.25">
      <c r="A15429" s="139"/>
    </row>
    <row r="15430" spans="1:1" s="138" customFormat="1" x14ac:dyDescent="0.25">
      <c r="A15430" s="139"/>
    </row>
    <row r="15431" spans="1:1" s="138" customFormat="1" x14ac:dyDescent="0.25">
      <c r="A15431" s="139"/>
    </row>
    <row r="15432" spans="1:1" s="138" customFormat="1" x14ac:dyDescent="0.25">
      <c r="A15432" s="139"/>
    </row>
    <row r="15433" spans="1:1" s="138" customFormat="1" x14ac:dyDescent="0.25">
      <c r="A15433" s="139"/>
    </row>
    <row r="15434" spans="1:1" s="138" customFormat="1" x14ac:dyDescent="0.25">
      <c r="A15434" s="139"/>
    </row>
    <row r="15435" spans="1:1" s="138" customFormat="1" x14ac:dyDescent="0.25">
      <c r="A15435" s="139"/>
    </row>
    <row r="15436" spans="1:1" s="138" customFormat="1" x14ac:dyDescent="0.25">
      <c r="A15436" s="139"/>
    </row>
    <row r="15437" spans="1:1" s="138" customFormat="1" x14ac:dyDescent="0.25">
      <c r="A15437" s="139"/>
    </row>
    <row r="15438" spans="1:1" s="138" customFormat="1" x14ac:dyDescent="0.25">
      <c r="A15438" s="139"/>
    </row>
    <row r="15439" spans="1:1" s="138" customFormat="1" x14ac:dyDescent="0.25">
      <c r="A15439" s="139"/>
    </row>
    <row r="15440" spans="1:1" s="138" customFormat="1" x14ac:dyDescent="0.25">
      <c r="A15440" s="139"/>
    </row>
    <row r="15441" spans="1:1" s="138" customFormat="1" x14ac:dyDescent="0.25">
      <c r="A15441" s="139"/>
    </row>
    <row r="15442" spans="1:1" s="138" customFormat="1" x14ac:dyDescent="0.25">
      <c r="A15442" s="139"/>
    </row>
    <row r="15443" spans="1:1" s="138" customFormat="1" x14ac:dyDescent="0.25">
      <c r="A15443" s="139"/>
    </row>
    <row r="15444" spans="1:1" s="138" customFormat="1" x14ac:dyDescent="0.25">
      <c r="A15444" s="139"/>
    </row>
    <row r="15445" spans="1:1" s="138" customFormat="1" x14ac:dyDescent="0.25">
      <c r="A15445" s="139"/>
    </row>
    <row r="15446" spans="1:1" s="138" customFormat="1" x14ac:dyDescent="0.25">
      <c r="A15446" s="139"/>
    </row>
    <row r="15447" spans="1:1" s="138" customFormat="1" x14ac:dyDescent="0.25">
      <c r="A15447" s="139"/>
    </row>
    <row r="15448" spans="1:1" s="138" customFormat="1" x14ac:dyDescent="0.25">
      <c r="A15448" s="139"/>
    </row>
    <row r="15449" spans="1:1" s="138" customFormat="1" x14ac:dyDescent="0.25">
      <c r="A15449" s="139"/>
    </row>
    <row r="15450" spans="1:1" s="138" customFormat="1" x14ac:dyDescent="0.25">
      <c r="A15450" s="139"/>
    </row>
    <row r="15451" spans="1:1" s="138" customFormat="1" x14ac:dyDescent="0.25">
      <c r="A15451" s="139"/>
    </row>
    <row r="15452" spans="1:1" s="138" customFormat="1" x14ac:dyDescent="0.25">
      <c r="A15452" s="139"/>
    </row>
    <row r="15453" spans="1:1" s="138" customFormat="1" x14ac:dyDescent="0.25">
      <c r="A15453" s="139"/>
    </row>
    <row r="15454" spans="1:1" s="138" customFormat="1" x14ac:dyDescent="0.25">
      <c r="A15454" s="139"/>
    </row>
    <row r="15455" spans="1:1" s="138" customFormat="1" x14ac:dyDescent="0.25">
      <c r="A15455" s="139"/>
    </row>
    <row r="15456" spans="1:1" s="138" customFormat="1" x14ac:dyDescent="0.25">
      <c r="A15456" s="139"/>
    </row>
    <row r="15457" spans="1:1" s="138" customFormat="1" x14ac:dyDescent="0.25">
      <c r="A15457" s="139"/>
    </row>
    <row r="15458" spans="1:1" s="138" customFormat="1" x14ac:dyDescent="0.25">
      <c r="A15458" s="139"/>
    </row>
    <row r="15459" spans="1:1" s="138" customFormat="1" x14ac:dyDescent="0.25">
      <c r="A15459" s="139"/>
    </row>
    <row r="15460" spans="1:1" s="138" customFormat="1" x14ac:dyDescent="0.25">
      <c r="A15460" s="139"/>
    </row>
    <row r="15461" spans="1:1" s="138" customFormat="1" x14ac:dyDescent="0.25">
      <c r="A15461" s="139"/>
    </row>
    <row r="15462" spans="1:1" s="138" customFormat="1" x14ac:dyDescent="0.25">
      <c r="A15462" s="139"/>
    </row>
    <row r="15463" spans="1:1" s="138" customFormat="1" x14ac:dyDescent="0.25">
      <c r="A15463" s="139"/>
    </row>
    <row r="15464" spans="1:1" s="138" customFormat="1" x14ac:dyDescent="0.25">
      <c r="A15464" s="139"/>
    </row>
    <row r="15465" spans="1:1" s="138" customFormat="1" x14ac:dyDescent="0.25">
      <c r="A15465" s="139"/>
    </row>
    <row r="15466" spans="1:1" s="138" customFormat="1" x14ac:dyDescent="0.25">
      <c r="A15466" s="139"/>
    </row>
    <row r="15467" spans="1:1" s="138" customFormat="1" x14ac:dyDescent="0.25">
      <c r="A15467" s="139"/>
    </row>
    <row r="15468" spans="1:1" s="138" customFormat="1" x14ac:dyDescent="0.25">
      <c r="A15468" s="139"/>
    </row>
    <row r="15469" spans="1:1" s="138" customFormat="1" x14ac:dyDescent="0.25">
      <c r="A15469" s="139"/>
    </row>
    <row r="15470" spans="1:1" s="138" customFormat="1" x14ac:dyDescent="0.25">
      <c r="A15470" s="139"/>
    </row>
    <row r="15471" spans="1:1" s="138" customFormat="1" x14ac:dyDescent="0.25">
      <c r="A15471" s="139"/>
    </row>
    <row r="15472" spans="1:1" s="138" customFormat="1" x14ac:dyDescent="0.25">
      <c r="A15472" s="139"/>
    </row>
    <row r="15473" spans="1:1" s="138" customFormat="1" x14ac:dyDescent="0.25">
      <c r="A15473" s="139"/>
    </row>
    <row r="15474" spans="1:1" s="138" customFormat="1" x14ac:dyDescent="0.25">
      <c r="A15474" s="139"/>
    </row>
    <row r="15475" spans="1:1" s="138" customFormat="1" x14ac:dyDescent="0.25">
      <c r="A15475" s="139"/>
    </row>
    <row r="15476" spans="1:1" s="138" customFormat="1" x14ac:dyDescent="0.25">
      <c r="A15476" s="139"/>
    </row>
    <row r="15477" spans="1:1" s="138" customFormat="1" x14ac:dyDescent="0.25">
      <c r="A15477" s="139"/>
    </row>
    <row r="15478" spans="1:1" s="138" customFormat="1" x14ac:dyDescent="0.25">
      <c r="A15478" s="139"/>
    </row>
    <row r="15479" spans="1:1" s="138" customFormat="1" x14ac:dyDescent="0.25">
      <c r="A15479" s="139"/>
    </row>
    <row r="15480" spans="1:1" s="138" customFormat="1" x14ac:dyDescent="0.25">
      <c r="A15480" s="139"/>
    </row>
    <row r="15481" spans="1:1" s="138" customFormat="1" x14ac:dyDescent="0.25">
      <c r="A15481" s="139"/>
    </row>
    <row r="15482" spans="1:1" s="138" customFormat="1" x14ac:dyDescent="0.25">
      <c r="A15482" s="139"/>
    </row>
    <row r="15483" spans="1:1" s="138" customFormat="1" x14ac:dyDescent="0.25">
      <c r="A15483" s="139"/>
    </row>
    <row r="15484" spans="1:1" s="138" customFormat="1" x14ac:dyDescent="0.25">
      <c r="A15484" s="139"/>
    </row>
    <row r="15485" spans="1:1" s="138" customFormat="1" x14ac:dyDescent="0.25">
      <c r="A15485" s="139"/>
    </row>
    <row r="15486" spans="1:1" s="138" customFormat="1" x14ac:dyDescent="0.25">
      <c r="A15486" s="139"/>
    </row>
    <row r="15487" spans="1:1" s="138" customFormat="1" x14ac:dyDescent="0.25">
      <c r="A15487" s="139"/>
    </row>
    <row r="15488" spans="1:1" s="138" customFormat="1" x14ac:dyDescent="0.25">
      <c r="A15488" s="139"/>
    </row>
    <row r="15489" spans="1:1" s="138" customFormat="1" x14ac:dyDescent="0.25">
      <c r="A15489" s="139"/>
    </row>
    <row r="15490" spans="1:1" s="138" customFormat="1" x14ac:dyDescent="0.25">
      <c r="A15490" s="139"/>
    </row>
    <row r="15491" spans="1:1" s="138" customFormat="1" x14ac:dyDescent="0.25">
      <c r="A15491" s="139"/>
    </row>
    <row r="15492" spans="1:1" s="138" customFormat="1" x14ac:dyDescent="0.25">
      <c r="A15492" s="139"/>
    </row>
    <row r="15493" spans="1:1" s="138" customFormat="1" x14ac:dyDescent="0.25">
      <c r="A15493" s="139"/>
    </row>
    <row r="15494" spans="1:1" s="138" customFormat="1" x14ac:dyDescent="0.25">
      <c r="A15494" s="139"/>
    </row>
    <row r="15495" spans="1:1" s="138" customFormat="1" x14ac:dyDescent="0.25">
      <c r="A15495" s="139"/>
    </row>
    <row r="15496" spans="1:1" s="138" customFormat="1" x14ac:dyDescent="0.25">
      <c r="A15496" s="139"/>
    </row>
    <row r="15497" spans="1:1" s="138" customFormat="1" x14ac:dyDescent="0.25">
      <c r="A15497" s="139"/>
    </row>
    <row r="15498" spans="1:1" s="138" customFormat="1" x14ac:dyDescent="0.25">
      <c r="A15498" s="139"/>
    </row>
    <row r="15499" spans="1:1" s="138" customFormat="1" x14ac:dyDescent="0.25">
      <c r="A15499" s="139"/>
    </row>
    <row r="15500" spans="1:1" s="138" customFormat="1" x14ac:dyDescent="0.25">
      <c r="A15500" s="139"/>
    </row>
    <row r="15501" spans="1:1" s="138" customFormat="1" x14ac:dyDescent="0.25">
      <c r="A15501" s="139"/>
    </row>
    <row r="15502" spans="1:1" s="138" customFormat="1" x14ac:dyDescent="0.25">
      <c r="A15502" s="139"/>
    </row>
    <row r="15503" spans="1:1" s="138" customFormat="1" x14ac:dyDescent="0.25">
      <c r="A15503" s="139"/>
    </row>
    <row r="15504" spans="1:1" s="138" customFormat="1" x14ac:dyDescent="0.25">
      <c r="A15504" s="139"/>
    </row>
    <row r="15505" spans="1:1" s="138" customFormat="1" x14ac:dyDescent="0.25">
      <c r="A15505" s="139"/>
    </row>
    <row r="15506" spans="1:1" s="138" customFormat="1" x14ac:dyDescent="0.25">
      <c r="A15506" s="139"/>
    </row>
    <row r="15507" spans="1:1" s="138" customFormat="1" x14ac:dyDescent="0.25">
      <c r="A15507" s="139"/>
    </row>
    <row r="15508" spans="1:1" s="138" customFormat="1" x14ac:dyDescent="0.25">
      <c r="A15508" s="139"/>
    </row>
    <row r="15509" spans="1:1" s="138" customFormat="1" x14ac:dyDescent="0.25">
      <c r="A15509" s="139"/>
    </row>
    <row r="15510" spans="1:1" s="138" customFormat="1" x14ac:dyDescent="0.25">
      <c r="A15510" s="139"/>
    </row>
    <row r="15511" spans="1:1" s="138" customFormat="1" x14ac:dyDescent="0.25">
      <c r="A15511" s="139"/>
    </row>
    <row r="15512" spans="1:1" s="138" customFormat="1" x14ac:dyDescent="0.25">
      <c r="A15512" s="139"/>
    </row>
    <row r="15513" spans="1:1" s="138" customFormat="1" x14ac:dyDescent="0.25">
      <c r="A15513" s="139"/>
    </row>
    <row r="15514" spans="1:1" s="138" customFormat="1" x14ac:dyDescent="0.25">
      <c r="A15514" s="139"/>
    </row>
    <row r="15515" spans="1:1" s="138" customFormat="1" x14ac:dyDescent="0.25">
      <c r="A15515" s="139"/>
    </row>
    <row r="15516" spans="1:1" s="138" customFormat="1" x14ac:dyDescent="0.25">
      <c r="A15516" s="139"/>
    </row>
    <row r="15517" spans="1:1" s="138" customFormat="1" x14ac:dyDescent="0.25">
      <c r="A15517" s="139"/>
    </row>
    <row r="15518" spans="1:1" s="138" customFormat="1" x14ac:dyDescent="0.25">
      <c r="A15518" s="139"/>
    </row>
    <row r="15519" spans="1:1" s="138" customFormat="1" x14ac:dyDescent="0.25">
      <c r="A15519" s="139"/>
    </row>
    <row r="15520" spans="1:1" s="138" customFormat="1" x14ac:dyDescent="0.25">
      <c r="A15520" s="139"/>
    </row>
    <row r="15521" spans="1:1" s="138" customFormat="1" x14ac:dyDescent="0.25">
      <c r="A15521" s="139"/>
    </row>
    <row r="15522" spans="1:1" s="138" customFormat="1" x14ac:dyDescent="0.25">
      <c r="A15522" s="139"/>
    </row>
    <row r="15523" spans="1:1" s="138" customFormat="1" x14ac:dyDescent="0.25">
      <c r="A15523" s="139"/>
    </row>
    <row r="15524" spans="1:1" s="138" customFormat="1" x14ac:dyDescent="0.25">
      <c r="A15524" s="139"/>
    </row>
    <row r="15525" spans="1:1" s="138" customFormat="1" x14ac:dyDescent="0.25">
      <c r="A15525" s="139"/>
    </row>
    <row r="15526" spans="1:1" s="138" customFormat="1" x14ac:dyDescent="0.25">
      <c r="A15526" s="139"/>
    </row>
    <row r="15527" spans="1:1" s="138" customFormat="1" x14ac:dyDescent="0.25">
      <c r="A15527" s="139"/>
    </row>
    <row r="15528" spans="1:1" s="138" customFormat="1" x14ac:dyDescent="0.25">
      <c r="A15528" s="139"/>
    </row>
    <row r="15529" spans="1:1" s="138" customFormat="1" x14ac:dyDescent="0.25">
      <c r="A15529" s="139"/>
    </row>
    <row r="15530" spans="1:1" s="138" customFormat="1" x14ac:dyDescent="0.25">
      <c r="A15530" s="139"/>
    </row>
    <row r="15531" spans="1:1" s="138" customFormat="1" x14ac:dyDescent="0.25">
      <c r="A15531" s="139"/>
    </row>
    <row r="15532" spans="1:1" s="138" customFormat="1" x14ac:dyDescent="0.25">
      <c r="A15532" s="139"/>
    </row>
    <row r="15533" spans="1:1" s="138" customFormat="1" x14ac:dyDescent="0.25">
      <c r="A15533" s="139"/>
    </row>
    <row r="15534" spans="1:1" s="138" customFormat="1" x14ac:dyDescent="0.25">
      <c r="A15534" s="139"/>
    </row>
    <row r="15535" spans="1:1" s="138" customFormat="1" x14ac:dyDescent="0.25">
      <c r="A15535" s="139"/>
    </row>
    <row r="15536" spans="1:1" s="138" customFormat="1" x14ac:dyDescent="0.25">
      <c r="A15536" s="139"/>
    </row>
    <row r="15537" spans="1:1" s="138" customFormat="1" x14ac:dyDescent="0.25">
      <c r="A15537" s="139"/>
    </row>
    <row r="15538" spans="1:1" s="138" customFormat="1" x14ac:dyDescent="0.25">
      <c r="A15538" s="139"/>
    </row>
    <row r="15539" spans="1:1" s="138" customFormat="1" x14ac:dyDescent="0.25">
      <c r="A15539" s="139"/>
    </row>
    <row r="15540" spans="1:1" s="138" customFormat="1" x14ac:dyDescent="0.25">
      <c r="A15540" s="139"/>
    </row>
    <row r="15541" spans="1:1" s="138" customFormat="1" x14ac:dyDescent="0.25">
      <c r="A15541" s="139"/>
    </row>
    <row r="15542" spans="1:1" s="138" customFormat="1" x14ac:dyDescent="0.25">
      <c r="A15542" s="139"/>
    </row>
    <row r="15543" spans="1:1" s="138" customFormat="1" x14ac:dyDescent="0.25">
      <c r="A15543" s="139"/>
    </row>
    <row r="15544" spans="1:1" s="138" customFormat="1" x14ac:dyDescent="0.25">
      <c r="A15544" s="139"/>
    </row>
    <row r="15545" spans="1:1" s="138" customFormat="1" x14ac:dyDescent="0.25">
      <c r="A15545" s="139"/>
    </row>
    <row r="15546" spans="1:1" s="138" customFormat="1" x14ac:dyDescent="0.25">
      <c r="A15546" s="139"/>
    </row>
    <row r="15547" spans="1:1" s="138" customFormat="1" x14ac:dyDescent="0.25">
      <c r="A15547" s="139"/>
    </row>
    <row r="15548" spans="1:1" s="138" customFormat="1" x14ac:dyDescent="0.25">
      <c r="A15548" s="139"/>
    </row>
    <row r="15549" spans="1:1" s="138" customFormat="1" x14ac:dyDescent="0.25">
      <c r="A15549" s="139"/>
    </row>
    <row r="15550" spans="1:1" s="138" customFormat="1" x14ac:dyDescent="0.25">
      <c r="A15550" s="139"/>
    </row>
    <row r="15551" spans="1:1" s="138" customFormat="1" x14ac:dyDescent="0.25">
      <c r="A15551" s="139"/>
    </row>
    <row r="15552" spans="1:1" s="138" customFormat="1" x14ac:dyDescent="0.25">
      <c r="A15552" s="139"/>
    </row>
    <row r="15553" spans="1:1" s="138" customFormat="1" x14ac:dyDescent="0.25">
      <c r="A15553" s="139"/>
    </row>
    <row r="15554" spans="1:1" s="138" customFormat="1" x14ac:dyDescent="0.25">
      <c r="A15554" s="139"/>
    </row>
    <row r="15555" spans="1:1" s="138" customFormat="1" x14ac:dyDescent="0.25">
      <c r="A15555" s="139"/>
    </row>
    <row r="15556" spans="1:1" s="138" customFormat="1" x14ac:dyDescent="0.25">
      <c r="A15556" s="139"/>
    </row>
    <row r="15557" spans="1:1" s="138" customFormat="1" x14ac:dyDescent="0.25">
      <c r="A15557" s="139"/>
    </row>
    <row r="15558" spans="1:1" s="138" customFormat="1" x14ac:dyDescent="0.25">
      <c r="A15558" s="139"/>
    </row>
    <row r="15559" spans="1:1" s="138" customFormat="1" x14ac:dyDescent="0.25">
      <c r="A15559" s="139"/>
    </row>
    <row r="15560" spans="1:1" s="138" customFormat="1" x14ac:dyDescent="0.25">
      <c r="A15560" s="139"/>
    </row>
    <row r="15561" spans="1:1" s="138" customFormat="1" x14ac:dyDescent="0.25">
      <c r="A15561" s="139"/>
    </row>
    <row r="15562" spans="1:1" s="138" customFormat="1" x14ac:dyDescent="0.25">
      <c r="A15562" s="139"/>
    </row>
    <row r="15563" spans="1:1" s="138" customFormat="1" x14ac:dyDescent="0.25">
      <c r="A15563" s="139"/>
    </row>
    <row r="15564" spans="1:1" s="138" customFormat="1" x14ac:dyDescent="0.25">
      <c r="A15564" s="139"/>
    </row>
    <row r="15565" spans="1:1" s="138" customFormat="1" x14ac:dyDescent="0.25">
      <c r="A15565" s="139"/>
    </row>
    <row r="15566" spans="1:1" s="138" customFormat="1" x14ac:dyDescent="0.25">
      <c r="A15566" s="139"/>
    </row>
    <row r="15567" spans="1:1" s="138" customFormat="1" x14ac:dyDescent="0.25">
      <c r="A15567" s="139"/>
    </row>
    <row r="15568" spans="1:1" s="138" customFormat="1" x14ac:dyDescent="0.25">
      <c r="A15568" s="139"/>
    </row>
    <row r="15569" spans="1:1" s="138" customFormat="1" x14ac:dyDescent="0.25">
      <c r="A15569" s="139"/>
    </row>
    <row r="15570" spans="1:1" s="138" customFormat="1" x14ac:dyDescent="0.25">
      <c r="A15570" s="139"/>
    </row>
    <row r="15571" spans="1:1" s="138" customFormat="1" x14ac:dyDescent="0.25">
      <c r="A15571" s="139"/>
    </row>
    <row r="15572" spans="1:1" s="138" customFormat="1" x14ac:dyDescent="0.25">
      <c r="A15572" s="139"/>
    </row>
    <row r="15573" spans="1:1" s="138" customFormat="1" x14ac:dyDescent="0.25">
      <c r="A15573" s="139"/>
    </row>
    <row r="15574" spans="1:1" s="138" customFormat="1" x14ac:dyDescent="0.25">
      <c r="A15574" s="139"/>
    </row>
    <row r="15575" spans="1:1" s="138" customFormat="1" x14ac:dyDescent="0.25">
      <c r="A15575" s="139"/>
    </row>
    <row r="15576" spans="1:1" s="138" customFormat="1" x14ac:dyDescent="0.25">
      <c r="A15576" s="139"/>
    </row>
    <row r="15577" spans="1:1" s="138" customFormat="1" x14ac:dyDescent="0.25">
      <c r="A15577" s="139"/>
    </row>
    <row r="15578" spans="1:1" s="138" customFormat="1" x14ac:dyDescent="0.25">
      <c r="A15578" s="139"/>
    </row>
    <row r="15579" spans="1:1" s="138" customFormat="1" x14ac:dyDescent="0.25">
      <c r="A15579" s="139"/>
    </row>
    <row r="15580" spans="1:1" s="138" customFormat="1" x14ac:dyDescent="0.25">
      <c r="A15580" s="139"/>
    </row>
    <row r="15581" spans="1:1" s="138" customFormat="1" x14ac:dyDescent="0.25">
      <c r="A15581" s="139"/>
    </row>
    <row r="15582" spans="1:1" s="138" customFormat="1" x14ac:dyDescent="0.25">
      <c r="A15582" s="139"/>
    </row>
    <row r="15583" spans="1:1" s="138" customFormat="1" x14ac:dyDescent="0.25">
      <c r="A15583" s="139"/>
    </row>
    <row r="15584" spans="1:1" s="138" customFormat="1" x14ac:dyDescent="0.25">
      <c r="A15584" s="139"/>
    </row>
    <row r="15585" spans="1:1" s="138" customFormat="1" x14ac:dyDescent="0.25">
      <c r="A15585" s="139"/>
    </row>
    <row r="15586" spans="1:1" s="138" customFormat="1" x14ac:dyDescent="0.25">
      <c r="A15586" s="139"/>
    </row>
    <row r="15587" spans="1:1" s="138" customFormat="1" x14ac:dyDescent="0.25">
      <c r="A15587" s="139"/>
    </row>
    <row r="15588" spans="1:1" s="138" customFormat="1" x14ac:dyDescent="0.25">
      <c r="A15588" s="139"/>
    </row>
    <row r="15589" spans="1:1" s="138" customFormat="1" x14ac:dyDescent="0.25">
      <c r="A15589" s="139"/>
    </row>
    <row r="15590" spans="1:1" s="138" customFormat="1" x14ac:dyDescent="0.25">
      <c r="A15590" s="139"/>
    </row>
    <row r="15591" spans="1:1" s="138" customFormat="1" x14ac:dyDescent="0.25">
      <c r="A15591" s="139"/>
    </row>
    <row r="15592" spans="1:1" s="138" customFormat="1" x14ac:dyDescent="0.25">
      <c r="A15592" s="139"/>
    </row>
    <row r="15593" spans="1:1" s="138" customFormat="1" x14ac:dyDescent="0.25">
      <c r="A15593" s="139"/>
    </row>
    <row r="15594" spans="1:1" s="138" customFormat="1" x14ac:dyDescent="0.25">
      <c r="A15594" s="139"/>
    </row>
    <row r="15595" spans="1:1" s="138" customFormat="1" x14ac:dyDescent="0.25">
      <c r="A15595" s="139"/>
    </row>
    <row r="15596" spans="1:1" s="138" customFormat="1" x14ac:dyDescent="0.25">
      <c r="A15596" s="139"/>
    </row>
    <row r="15597" spans="1:1" s="138" customFormat="1" x14ac:dyDescent="0.25">
      <c r="A15597" s="139"/>
    </row>
    <row r="15598" spans="1:1" s="138" customFormat="1" x14ac:dyDescent="0.25">
      <c r="A15598" s="139"/>
    </row>
    <row r="15599" spans="1:1" s="138" customFormat="1" x14ac:dyDescent="0.25">
      <c r="A15599" s="139"/>
    </row>
    <row r="15600" spans="1:1" s="138" customFormat="1" x14ac:dyDescent="0.25">
      <c r="A15600" s="139"/>
    </row>
    <row r="15601" spans="1:1" s="138" customFormat="1" x14ac:dyDescent="0.25">
      <c r="A15601" s="139"/>
    </row>
    <row r="15602" spans="1:1" s="138" customFormat="1" x14ac:dyDescent="0.25">
      <c r="A15602" s="139"/>
    </row>
    <row r="15603" spans="1:1" s="138" customFormat="1" x14ac:dyDescent="0.25">
      <c r="A15603" s="139"/>
    </row>
    <row r="15604" spans="1:1" s="138" customFormat="1" x14ac:dyDescent="0.25">
      <c r="A15604" s="139"/>
    </row>
    <row r="15605" spans="1:1" s="138" customFormat="1" x14ac:dyDescent="0.25">
      <c r="A15605" s="139"/>
    </row>
    <row r="15606" spans="1:1" s="138" customFormat="1" x14ac:dyDescent="0.25">
      <c r="A15606" s="139"/>
    </row>
    <row r="15607" spans="1:1" s="138" customFormat="1" x14ac:dyDescent="0.25">
      <c r="A15607" s="139"/>
    </row>
    <row r="15608" spans="1:1" s="138" customFormat="1" x14ac:dyDescent="0.25">
      <c r="A15608" s="139"/>
    </row>
    <row r="15609" spans="1:1" s="138" customFormat="1" x14ac:dyDescent="0.25">
      <c r="A15609" s="139"/>
    </row>
    <row r="15610" spans="1:1" s="138" customFormat="1" x14ac:dyDescent="0.25">
      <c r="A15610" s="139"/>
    </row>
    <row r="15611" spans="1:1" s="138" customFormat="1" x14ac:dyDescent="0.25">
      <c r="A15611" s="139"/>
    </row>
    <row r="15612" spans="1:1" s="138" customFormat="1" x14ac:dyDescent="0.25">
      <c r="A15612" s="139"/>
    </row>
    <row r="15613" spans="1:1" s="138" customFormat="1" x14ac:dyDescent="0.25">
      <c r="A15613" s="139"/>
    </row>
    <row r="15614" spans="1:1" s="138" customFormat="1" x14ac:dyDescent="0.25">
      <c r="A15614" s="139"/>
    </row>
    <row r="15615" spans="1:1" s="138" customFormat="1" x14ac:dyDescent="0.25">
      <c r="A15615" s="139"/>
    </row>
    <row r="15616" spans="1:1" s="138" customFormat="1" x14ac:dyDescent="0.25">
      <c r="A15616" s="139"/>
    </row>
    <row r="15617" spans="1:1" s="138" customFormat="1" x14ac:dyDescent="0.25">
      <c r="A15617" s="139"/>
    </row>
    <row r="15618" spans="1:1" s="138" customFormat="1" x14ac:dyDescent="0.25">
      <c r="A15618" s="139"/>
    </row>
    <row r="15619" spans="1:1" s="138" customFormat="1" x14ac:dyDescent="0.25">
      <c r="A15619" s="139"/>
    </row>
    <row r="15620" spans="1:1" s="138" customFormat="1" x14ac:dyDescent="0.25">
      <c r="A15620" s="139"/>
    </row>
    <row r="15621" spans="1:1" s="138" customFormat="1" x14ac:dyDescent="0.25">
      <c r="A15621" s="139"/>
    </row>
    <row r="15622" spans="1:1" s="138" customFormat="1" x14ac:dyDescent="0.25">
      <c r="A15622" s="139"/>
    </row>
    <row r="15623" spans="1:1" s="138" customFormat="1" x14ac:dyDescent="0.25">
      <c r="A15623" s="139"/>
    </row>
    <row r="15624" spans="1:1" s="138" customFormat="1" x14ac:dyDescent="0.25">
      <c r="A15624" s="139"/>
    </row>
    <row r="15625" spans="1:1" s="138" customFormat="1" x14ac:dyDescent="0.25">
      <c r="A15625" s="139"/>
    </row>
    <row r="15626" spans="1:1" s="138" customFormat="1" x14ac:dyDescent="0.25">
      <c r="A15626" s="139"/>
    </row>
    <row r="15627" spans="1:1" s="138" customFormat="1" x14ac:dyDescent="0.25">
      <c r="A15627" s="139"/>
    </row>
    <row r="15628" spans="1:1" s="138" customFormat="1" x14ac:dyDescent="0.25">
      <c r="A15628" s="139"/>
    </row>
    <row r="15629" spans="1:1" s="138" customFormat="1" x14ac:dyDescent="0.25">
      <c r="A15629" s="139"/>
    </row>
    <row r="15630" spans="1:1" s="138" customFormat="1" x14ac:dyDescent="0.25">
      <c r="A15630" s="139"/>
    </row>
    <row r="15631" spans="1:1" s="138" customFormat="1" x14ac:dyDescent="0.25">
      <c r="A15631" s="139"/>
    </row>
    <row r="15632" spans="1:1" s="138" customFormat="1" x14ac:dyDescent="0.25">
      <c r="A15632" s="139"/>
    </row>
    <row r="15633" spans="1:1" s="138" customFormat="1" x14ac:dyDescent="0.25">
      <c r="A15633" s="139"/>
    </row>
    <row r="15634" spans="1:1" s="138" customFormat="1" x14ac:dyDescent="0.25">
      <c r="A15634" s="139"/>
    </row>
    <row r="15635" spans="1:1" s="138" customFormat="1" x14ac:dyDescent="0.25">
      <c r="A15635" s="139"/>
    </row>
    <row r="15636" spans="1:1" s="138" customFormat="1" x14ac:dyDescent="0.25">
      <c r="A15636" s="139"/>
    </row>
    <row r="15637" spans="1:1" s="138" customFormat="1" x14ac:dyDescent="0.25">
      <c r="A15637" s="139"/>
    </row>
    <row r="15638" spans="1:1" s="138" customFormat="1" x14ac:dyDescent="0.25">
      <c r="A15638" s="139"/>
    </row>
    <row r="15639" spans="1:1" s="138" customFormat="1" x14ac:dyDescent="0.25">
      <c r="A15639" s="139"/>
    </row>
    <row r="15640" spans="1:1" s="138" customFormat="1" x14ac:dyDescent="0.25">
      <c r="A15640" s="139"/>
    </row>
    <row r="15641" spans="1:1" s="138" customFormat="1" x14ac:dyDescent="0.25">
      <c r="A15641" s="139"/>
    </row>
    <row r="15642" spans="1:1" s="138" customFormat="1" x14ac:dyDescent="0.25">
      <c r="A15642" s="139"/>
    </row>
    <row r="15643" spans="1:1" s="138" customFormat="1" x14ac:dyDescent="0.25">
      <c r="A15643" s="139"/>
    </row>
    <row r="15644" spans="1:1" s="138" customFormat="1" x14ac:dyDescent="0.25">
      <c r="A15644" s="139"/>
    </row>
    <row r="15645" spans="1:1" s="138" customFormat="1" x14ac:dyDescent="0.25">
      <c r="A15645" s="139"/>
    </row>
    <row r="15646" spans="1:1" s="138" customFormat="1" x14ac:dyDescent="0.25">
      <c r="A15646" s="139"/>
    </row>
    <row r="15647" spans="1:1" s="138" customFormat="1" x14ac:dyDescent="0.25">
      <c r="A15647" s="139"/>
    </row>
    <row r="15648" spans="1:1" s="138" customFormat="1" x14ac:dyDescent="0.25">
      <c r="A15648" s="139"/>
    </row>
    <row r="15649" spans="1:1" s="138" customFormat="1" x14ac:dyDescent="0.25">
      <c r="A15649" s="139"/>
    </row>
    <row r="15650" spans="1:1" s="138" customFormat="1" x14ac:dyDescent="0.25">
      <c r="A15650" s="139"/>
    </row>
    <row r="15651" spans="1:1" s="138" customFormat="1" x14ac:dyDescent="0.25">
      <c r="A15651" s="139"/>
    </row>
    <row r="15652" spans="1:1" s="138" customFormat="1" x14ac:dyDescent="0.25">
      <c r="A15652" s="139"/>
    </row>
    <row r="15653" spans="1:1" s="138" customFormat="1" x14ac:dyDescent="0.25">
      <c r="A15653" s="139"/>
    </row>
    <row r="15654" spans="1:1" s="138" customFormat="1" x14ac:dyDescent="0.25">
      <c r="A15654" s="139"/>
    </row>
    <row r="15655" spans="1:1" s="138" customFormat="1" x14ac:dyDescent="0.25">
      <c r="A15655" s="139"/>
    </row>
    <row r="15656" spans="1:1" s="138" customFormat="1" x14ac:dyDescent="0.25">
      <c r="A15656" s="139"/>
    </row>
    <row r="15657" spans="1:1" s="138" customFormat="1" x14ac:dyDescent="0.25">
      <c r="A15657" s="139"/>
    </row>
    <row r="15658" spans="1:1" s="138" customFormat="1" x14ac:dyDescent="0.25">
      <c r="A15658" s="139"/>
    </row>
    <row r="15659" spans="1:1" s="138" customFormat="1" x14ac:dyDescent="0.25">
      <c r="A15659" s="139"/>
    </row>
    <row r="15660" spans="1:1" s="138" customFormat="1" x14ac:dyDescent="0.25">
      <c r="A15660" s="139"/>
    </row>
    <row r="15661" spans="1:1" s="138" customFormat="1" x14ac:dyDescent="0.25">
      <c r="A15661" s="139"/>
    </row>
    <row r="15662" spans="1:1" s="138" customFormat="1" x14ac:dyDescent="0.25">
      <c r="A15662" s="139"/>
    </row>
    <row r="15663" spans="1:1" s="138" customFormat="1" x14ac:dyDescent="0.25">
      <c r="A15663" s="139"/>
    </row>
    <row r="15664" spans="1:1" s="138" customFormat="1" x14ac:dyDescent="0.25">
      <c r="A15664" s="139"/>
    </row>
    <row r="15665" spans="1:1" s="138" customFormat="1" x14ac:dyDescent="0.25">
      <c r="A15665" s="139"/>
    </row>
    <row r="15666" spans="1:1" s="138" customFormat="1" x14ac:dyDescent="0.25">
      <c r="A15666" s="139"/>
    </row>
    <row r="15667" spans="1:1" s="138" customFormat="1" x14ac:dyDescent="0.25">
      <c r="A15667" s="139"/>
    </row>
    <row r="15668" spans="1:1" s="138" customFormat="1" x14ac:dyDescent="0.25">
      <c r="A15668" s="139"/>
    </row>
    <row r="15669" spans="1:1" s="138" customFormat="1" x14ac:dyDescent="0.25">
      <c r="A15669" s="139"/>
    </row>
    <row r="15670" spans="1:1" s="138" customFormat="1" x14ac:dyDescent="0.25">
      <c r="A15670" s="139"/>
    </row>
    <row r="15671" spans="1:1" s="138" customFormat="1" x14ac:dyDescent="0.25">
      <c r="A15671" s="139"/>
    </row>
    <row r="15672" spans="1:1" s="138" customFormat="1" x14ac:dyDescent="0.25">
      <c r="A15672" s="139"/>
    </row>
    <row r="15673" spans="1:1" s="138" customFormat="1" x14ac:dyDescent="0.25">
      <c r="A15673" s="139"/>
    </row>
    <row r="15674" spans="1:1" s="138" customFormat="1" x14ac:dyDescent="0.25">
      <c r="A15674" s="139"/>
    </row>
    <row r="15675" spans="1:1" s="138" customFormat="1" x14ac:dyDescent="0.25">
      <c r="A15675" s="139"/>
    </row>
    <row r="15676" spans="1:1" s="138" customFormat="1" x14ac:dyDescent="0.25">
      <c r="A15676" s="139"/>
    </row>
    <row r="15677" spans="1:1" s="138" customFormat="1" x14ac:dyDescent="0.25">
      <c r="A15677" s="139"/>
    </row>
    <row r="15678" spans="1:1" s="138" customFormat="1" x14ac:dyDescent="0.25">
      <c r="A15678" s="139"/>
    </row>
    <row r="15679" spans="1:1" s="138" customFormat="1" x14ac:dyDescent="0.25">
      <c r="A15679" s="139"/>
    </row>
    <row r="15680" spans="1:1" s="138" customFormat="1" x14ac:dyDescent="0.25">
      <c r="A15680" s="139"/>
    </row>
    <row r="15681" spans="1:1" s="138" customFormat="1" x14ac:dyDescent="0.25">
      <c r="A15681" s="139"/>
    </row>
    <row r="15682" spans="1:1" s="138" customFormat="1" x14ac:dyDescent="0.25">
      <c r="A15682" s="139"/>
    </row>
    <row r="15683" spans="1:1" s="138" customFormat="1" x14ac:dyDescent="0.25">
      <c r="A15683" s="139"/>
    </row>
    <row r="15684" spans="1:1" s="138" customFormat="1" x14ac:dyDescent="0.25">
      <c r="A15684" s="139"/>
    </row>
    <row r="15685" spans="1:1" s="138" customFormat="1" x14ac:dyDescent="0.25">
      <c r="A15685" s="139"/>
    </row>
    <row r="15686" spans="1:1" s="138" customFormat="1" x14ac:dyDescent="0.25">
      <c r="A15686" s="139"/>
    </row>
    <row r="15687" spans="1:1" s="138" customFormat="1" x14ac:dyDescent="0.25">
      <c r="A15687" s="139"/>
    </row>
    <row r="15688" spans="1:1" s="138" customFormat="1" x14ac:dyDescent="0.25">
      <c r="A15688" s="139"/>
    </row>
    <row r="15689" spans="1:1" s="138" customFormat="1" x14ac:dyDescent="0.25">
      <c r="A15689" s="139"/>
    </row>
    <row r="15690" spans="1:1" s="138" customFormat="1" x14ac:dyDescent="0.25">
      <c r="A15690" s="139"/>
    </row>
    <row r="15691" spans="1:1" s="138" customFormat="1" x14ac:dyDescent="0.25">
      <c r="A15691" s="139"/>
    </row>
    <row r="15692" spans="1:1" s="138" customFormat="1" x14ac:dyDescent="0.25">
      <c r="A15692" s="139"/>
    </row>
    <row r="15693" spans="1:1" s="138" customFormat="1" x14ac:dyDescent="0.25">
      <c r="A15693" s="139"/>
    </row>
    <row r="15694" spans="1:1" s="138" customFormat="1" x14ac:dyDescent="0.25">
      <c r="A15694" s="139"/>
    </row>
    <row r="15695" spans="1:1" s="138" customFormat="1" x14ac:dyDescent="0.25">
      <c r="A15695" s="139"/>
    </row>
    <row r="15696" spans="1:1" s="138" customFormat="1" x14ac:dyDescent="0.25">
      <c r="A15696" s="139"/>
    </row>
    <row r="15697" spans="1:1" s="138" customFormat="1" x14ac:dyDescent="0.25">
      <c r="A15697" s="139"/>
    </row>
    <row r="15698" spans="1:1" s="138" customFormat="1" x14ac:dyDescent="0.25">
      <c r="A15698" s="139"/>
    </row>
    <row r="15699" spans="1:1" s="138" customFormat="1" x14ac:dyDescent="0.25">
      <c r="A15699" s="139"/>
    </row>
    <row r="15700" spans="1:1" s="138" customFormat="1" x14ac:dyDescent="0.25">
      <c r="A15700" s="139"/>
    </row>
    <row r="15701" spans="1:1" s="138" customFormat="1" x14ac:dyDescent="0.25">
      <c r="A15701" s="139"/>
    </row>
    <row r="15702" spans="1:1" s="138" customFormat="1" x14ac:dyDescent="0.25">
      <c r="A15702" s="139"/>
    </row>
    <row r="15703" spans="1:1" s="138" customFormat="1" x14ac:dyDescent="0.25">
      <c r="A15703" s="139"/>
    </row>
    <row r="15704" spans="1:1" s="138" customFormat="1" x14ac:dyDescent="0.25">
      <c r="A15704" s="139"/>
    </row>
    <row r="15705" spans="1:1" s="138" customFormat="1" x14ac:dyDescent="0.25">
      <c r="A15705" s="139"/>
    </row>
    <row r="15706" spans="1:1" s="138" customFormat="1" x14ac:dyDescent="0.25">
      <c r="A15706" s="139"/>
    </row>
    <row r="15707" spans="1:1" s="138" customFormat="1" x14ac:dyDescent="0.25">
      <c r="A15707" s="139"/>
    </row>
    <row r="15708" spans="1:1" s="138" customFormat="1" x14ac:dyDescent="0.25">
      <c r="A15708" s="139"/>
    </row>
    <row r="15709" spans="1:1" s="138" customFormat="1" x14ac:dyDescent="0.25">
      <c r="A15709" s="139"/>
    </row>
    <row r="15710" spans="1:1" s="138" customFormat="1" x14ac:dyDescent="0.25">
      <c r="A15710" s="139"/>
    </row>
    <row r="15711" spans="1:1" s="138" customFormat="1" x14ac:dyDescent="0.25">
      <c r="A15711" s="139"/>
    </row>
    <row r="15712" spans="1:1" s="138" customFormat="1" x14ac:dyDescent="0.25">
      <c r="A15712" s="139"/>
    </row>
    <row r="15713" spans="1:1" s="138" customFormat="1" x14ac:dyDescent="0.25">
      <c r="A15713" s="139"/>
    </row>
    <row r="15714" spans="1:1" s="138" customFormat="1" x14ac:dyDescent="0.25">
      <c r="A15714" s="139"/>
    </row>
    <row r="15715" spans="1:1" s="138" customFormat="1" x14ac:dyDescent="0.25">
      <c r="A15715" s="139"/>
    </row>
    <row r="15716" spans="1:1" s="138" customFormat="1" x14ac:dyDescent="0.25">
      <c r="A15716" s="139"/>
    </row>
    <row r="15717" spans="1:1" s="138" customFormat="1" x14ac:dyDescent="0.25">
      <c r="A15717" s="139"/>
    </row>
    <row r="15718" spans="1:1" s="138" customFormat="1" x14ac:dyDescent="0.25">
      <c r="A15718" s="139"/>
    </row>
    <row r="15719" spans="1:1" s="138" customFormat="1" x14ac:dyDescent="0.25">
      <c r="A15719" s="139"/>
    </row>
    <row r="15720" spans="1:1" s="138" customFormat="1" x14ac:dyDescent="0.25">
      <c r="A15720" s="139"/>
    </row>
    <row r="15721" spans="1:1" s="138" customFormat="1" x14ac:dyDescent="0.25">
      <c r="A15721" s="139"/>
    </row>
    <row r="15722" spans="1:1" s="138" customFormat="1" x14ac:dyDescent="0.25">
      <c r="A15722" s="139"/>
    </row>
    <row r="15723" spans="1:1" s="138" customFormat="1" x14ac:dyDescent="0.25">
      <c r="A15723" s="139"/>
    </row>
    <row r="15724" spans="1:1" s="138" customFormat="1" x14ac:dyDescent="0.25">
      <c r="A15724" s="139"/>
    </row>
    <row r="15725" spans="1:1" s="138" customFormat="1" x14ac:dyDescent="0.25">
      <c r="A15725" s="139"/>
    </row>
    <row r="15726" spans="1:1" s="138" customFormat="1" x14ac:dyDescent="0.25">
      <c r="A15726" s="139"/>
    </row>
    <row r="15727" spans="1:1" s="138" customFormat="1" x14ac:dyDescent="0.25">
      <c r="A15727" s="139"/>
    </row>
    <row r="15728" spans="1:1" s="138" customFormat="1" x14ac:dyDescent="0.25">
      <c r="A15728" s="139"/>
    </row>
    <row r="15729" spans="1:1" s="138" customFormat="1" x14ac:dyDescent="0.25">
      <c r="A15729" s="139"/>
    </row>
    <row r="15730" spans="1:1" s="138" customFormat="1" x14ac:dyDescent="0.25">
      <c r="A15730" s="139"/>
    </row>
    <row r="15731" spans="1:1" s="138" customFormat="1" x14ac:dyDescent="0.25">
      <c r="A15731" s="139"/>
    </row>
    <row r="15732" spans="1:1" s="138" customFormat="1" x14ac:dyDescent="0.25">
      <c r="A15732" s="139"/>
    </row>
    <row r="15733" spans="1:1" s="138" customFormat="1" x14ac:dyDescent="0.25">
      <c r="A15733" s="139"/>
    </row>
    <row r="15734" spans="1:1" s="138" customFormat="1" x14ac:dyDescent="0.25">
      <c r="A15734" s="139"/>
    </row>
    <row r="15735" spans="1:1" s="138" customFormat="1" x14ac:dyDescent="0.25">
      <c r="A15735" s="139"/>
    </row>
    <row r="15736" spans="1:1" s="138" customFormat="1" x14ac:dyDescent="0.25">
      <c r="A15736" s="139"/>
    </row>
    <row r="15737" spans="1:1" s="138" customFormat="1" x14ac:dyDescent="0.25">
      <c r="A15737" s="139"/>
    </row>
    <row r="15738" spans="1:1" s="138" customFormat="1" x14ac:dyDescent="0.25">
      <c r="A15738" s="139"/>
    </row>
    <row r="15739" spans="1:1" s="138" customFormat="1" x14ac:dyDescent="0.25">
      <c r="A15739" s="139"/>
    </row>
    <row r="15740" spans="1:1" s="138" customFormat="1" x14ac:dyDescent="0.25">
      <c r="A15740" s="139"/>
    </row>
    <row r="15741" spans="1:1" s="138" customFormat="1" x14ac:dyDescent="0.25">
      <c r="A15741" s="139"/>
    </row>
    <row r="15742" spans="1:1" s="138" customFormat="1" x14ac:dyDescent="0.25">
      <c r="A15742" s="139"/>
    </row>
    <row r="15743" spans="1:1" s="138" customFormat="1" x14ac:dyDescent="0.25">
      <c r="A15743" s="139"/>
    </row>
    <row r="15744" spans="1:1" s="138" customFormat="1" x14ac:dyDescent="0.25">
      <c r="A15744" s="139"/>
    </row>
    <row r="15745" spans="1:1" s="138" customFormat="1" x14ac:dyDescent="0.25">
      <c r="A15745" s="139"/>
    </row>
    <row r="15746" spans="1:1" s="138" customFormat="1" x14ac:dyDescent="0.25">
      <c r="A15746" s="139"/>
    </row>
    <row r="15747" spans="1:1" s="138" customFormat="1" x14ac:dyDescent="0.25">
      <c r="A15747" s="139"/>
    </row>
    <row r="15748" spans="1:1" s="138" customFormat="1" x14ac:dyDescent="0.25">
      <c r="A15748" s="139"/>
    </row>
    <row r="15749" spans="1:1" s="138" customFormat="1" x14ac:dyDescent="0.25">
      <c r="A15749" s="139"/>
    </row>
    <row r="15750" spans="1:1" s="138" customFormat="1" x14ac:dyDescent="0.25">
      <c r="A15750" s="139"/>
    </row>
    <row r="15751" spans="1:1" s="138" customFormat="1" x14ac:dyDescent="0.25">
      <c r="A15751" s="139"/>
    </row>
    <row r="15752" spans="1:1" s="138" customFormat="1" x14ac:dyDescent="0.25">
      <c r="A15752" s="139"/>
    </row>
    <row r="15753" spans="1:1" s="138" customFormat="1" x14ac:dyDescent="0.25">
      <c r="A15753" s="139"/>
    </row>
    <row r="15754" spans="1:1" s="138" customFormat="1" x14ac:dyDescent="0.25">
      <c r="A15754" s="139"/>
    </row>
    <row r="15755" spans="1:1" s="138" customFormat="1" x14ac:dyDescent="0.25">
      <c r="A15755" s="139"/>
    </row>
    <row r="15756" spans="1:1" s="138" customFormat="1" x14ac:dyDescent="0.25">
      <c r="A15756" s="139"/>
    </row>
    <row r="15757" spans="1:1" s="138" customFormat="1" x14ac:dyDescent="0.25">
      <c r="A15757" s="139"/>
    </row>
    <row r="15758" spans="1:1" s="138" customFormat="1" x14ac:dyDescent="0.25">
      <c r="A15758" s="139"/>
    </row>
    <row r="15759" spans="1:1" s="138" customFormat="1" x14ac:dyDescent="0.25">
      <c r="A15759" s="139"/>
    </row>
    <row r="15760" spans="1:1" s="138" customFormat="1" x14ac:dyDescent="0.25">
      <c r="A15760" s="139"/>
    </row>
    <row r="15761" spans="1:1" s="138" customFormat="1" x14ac:dyDescent="0.25">
      <c r="A15761" s="139"/>
    </row>
    <row r="15762" spans="1:1" s="138" customFormat="1" x14ac:dyDescent="0.25">
      <c r="A15762" s="139"/>
    </row>
    <row r="15763" spans="1:1" s="138" customFormat="1" x14ac:dyDescent="0.25">
      <c r="A15763" s="139"/>
    </row>
    <row r="15764" spans="1:1" s="138" customFormat="1" x14ac:dyDescent="0.25">
      <c r="A15764" s="139"/>
    </row>
    <row r="15765" spans="1:1" s="138" customFormat="1" x14ac:dyDescent="0.25">
      <c r="A15765" s="139"/>
    </row>
    <row r="15766" spans="1:1" s="138" customFormat="1" x14ac:dyDescent="0.25">
      <c r="A15766" s="139"/>
    </row>
    <row r="15767" spans="1:1" s="138" customFormat="1" x14ac:dyDescent="0.25">
      <c r="A15767" s="139"/>
    </row>
    <row r="15768" spans="1:1" s="138" customFormat="1" x14ac:dyDescent="0.25">
      <c r="A15768" s="139"/>
    </row>
    <row r="15769" spans="1:1" s="138" customFormat="1" x14ac:dyDescent="0.25">
      <c r="A15769" s="139"/>
    </row>
    <row r="15770" spans="1:1" s="138" customFormat="1" x14ac:dyDescent="0.25">
      <c r="A15770" s="139"/>
    </row>
    <row r="15771" spans="1:1" s="138" customFormat="1" x14ac:dyDescent="0.25">
      <c r="A15771" s="139"/>
    </row>
    <row r="15772" spans="1:1" s="138" customFormat="1" x14ac:dyDescent="0.25">
      <c r="A15772" s="139"/>
    </row>
    <row r="15773" spans="1:1" s="138" customFormat="1" x14ac:dyDescent="0.25">
      <c r="A15773" s="139"/>
    </row>
    <row r="15774" spans="1:1" s="138" customFormat="1" x14ac:dyDescent="0.25">
      <c r="A15774" s="139"/>
    </row>
    <row r="15775" spans="1:1" s="138" customFormat="1" x14ac:dyDescent="0.25">
      <c r="A15775" s="139"/>
    </row>
    <row r="15776" spans="1:1" s="138" customFormat="1" x14ac:dyDescent="0.25">
      <c r="A15776" s="139"/>
    </row>
    <row r="15777" spans="1:1" s="138" customFormat="1" x14ac:dyDescent="0.25">
      <c r="A15777" s="139"/>
    </row>
    <row r="15778" spans="1:1" s="138" customFormat="1" x14ac:dyDescent="0.25">
      <c r="A15778" s="139"/>
    </row>
    <row r="15779" spans="1:1" s="138" customFormat="1" x14ac:dyDescent="0.25">
      <c r="A15779" s="139"/>
    </row>
    <row r="15780" spans="1:1" s="138" customFormat="1" x14ac:dyDescent="0.25">
      <c r="A15780" s="139"/>
    </row>
    <row r="15781" spans="1:1" s="138" customFormat="1" x14ac:dyDescent="0.25">
      <c r="A15781" s="139"/>
    </row>
    <row r="15782" spans="1:1" s="138" customFormat="1" x14ac:dyDescent="0.25">
      <c r="A15782" s="139"/>
    </row>
    <row r="15783" spans="1:1" s="138" customFormat="1" x14ac:dyDescent="0.25">
      <c r="A15783" s="139"/>
    </row>
    <row r="15784" spans="1:1" s="138" customFormat="1" x14ac:dyDescent="0.25">
      <c r="A15784" s="139"/>
    </row>
    <row r="15785" spans="1:1" s="138" customFormat="1" x14ac:dyDescent="0.25">
      <c r="A15785" s="139"/>
    </row>
    <row r="15786" spans="1:1" s="138" customFormat="1" x14ac:dyDescent="0.25">
      <c r="A15786" s="139"/>
    </row>
    <row r="15787" spans="1:1" s="138" customFormat="1" x14ac:dyDescent="0.25">
      <c r="A15787" s="139"/>
    </row>
    <row r="15788" spans="1:1" s="138" customFormat="1" x14ac:dyDescent="0.25">
      <c r="A15788" s="139"/>
    </row>
    <row r="15789" spans="1:1" s="138" customFormat="1" x14ac:dyDescent="0.25">
      <c r="A15789" s="139"/>
    </row>
    <row r="15790" spans="1:1" s="138" customFormat="1" x14ac:dyDescent="0.25">
      <c r="A15790" s="139"/>
    </row>
    <row r="15791" spans="1:1" s="138" customFormat="1" x14ac:dyDescent="0.25">
      <c r="A15791" s="139"/>
    </row>
    <row r="15792" spans="1:1" s="138" customFormat="1" x14ac:dyDescent="0.25">
      <c r="A15792" s="139"/>
    </row>
    <row r="15793" spans="1:1" s="138" customFormat="1" x14ac:dyDescent="0.25">
      <c r="A15793" s="139"/>
    </row>
    <row r="15794" spans="1:1" s="138" customFormat="1" x14ac:dyDescent="0.25">
      <c r="A15794" s="139"/>
    </row>
    <row r="15795" spans="1:1" s="138" customFormat="1" x14ac:dyDescent="0.25">
      <c r="A15795" s="139"/>
    </row>
    <row r="15796" spans="1:1" s="138" customFormat="1" x14ac:dyDescent="0.25">
      <c r="A15796" s="139"/>
    </row>
    <row r="15797" spans="1:1" s="138" customFormat="1" x14ac:dyDescent="0.25">
      <c r="A15797" s="139"/>
    </row>
    <row r="15798" spans="1:1" s="138" customFormat="1" x14ac:dyDescent="0.25">
      <c r="A15798" s="139"/>
    </row>
    <row r="15799" spans="1:1" s="138" customFormat="1" x14ac:dyDescent="0.25">
      <c r="A15799" s="139"/>
    </row>
    <row r="15800" spans="1:1" s="138" customFormat="1" x14ac:dyDescent="0.25">
      <c r="A15800" s="139"/>
    </row>
    <row r="15801" spans="1:1" s="138" customFormat="1" x14ac:dyDescent="0.25">
      <c r="A15801" s="139"/>
    </row>
    <row r="15802" spans="1:1" s="138" customFormat="1" x14ac:dyDescent="0.25">
      <c r="A15802" s="139"/>
    </row>
    <row r="15803" spans="1:1" s="138" customFormat="1" x14ac:dyDescent="0.25">
      <c r="A15803" s="139"/>
    </row>
    <row r="15804" spans="1:1" s="138" customFormat="1" x14ac:dyDescent="0.25">
      <c r="A15804" s="139"/>
    </row>
    <row r="15805" spans="1:1" s="138" customFormat="1" x14ac:dyDescent="0.25">
      <c r="A15805" s="139"/>
    </row>
    <row r="15806" spans="1:1" s="138" customFormat="1" x14ac:dyDescent="0.25">
      <c r="A15806" s="139"/>
    </row>
    <row r="15807" spans="1:1" s="138" customFormat="1" x14ac:dyDescent="0.25">
      <c r="A15807" s="139"/>
    </row>
    <row r="15808" spans="1:1" s="138" customFormat="1" x14ac:dyDescent="0.25">
      <c r="A15808" s="139"/>
    </row>
    <row r="15809" spans="1:1" s="138" customFormat="1" x14ac:dyDescent="0.25">
      <c r="A15809" s="139"/>
    </row>
    <row r="15810" spans="1:1" s="138" customFormat="1" x14ac:dyDescent="0.25">
      <c r="A15810" s="139"/>
    </row>
    <row r="15811" spans="1:1" s="138" customFormat="1" x14ac:dyDescent="0.25">
      <c r="A15811" s="139"/>
    </row>
    <row r="15812" spans="1:1" s="138" customFormat="1" x14ac:dyDescent="0.25">
      <c r="A15812" s="139"/>
    </row>
    <row r="15813" spans="1:1" s="138" customFormat="1" x14ac:dyDescent="0.25">
      <c r="A15813" s="139"/>
    </row>
    <row r="15814" spans="1:1" s="138" customFormat="1" x14ac:dyDescent="0.25">
      <c r="A15814" s="139"/>
    </row>
    <row r="15815" spans="1:1" s="138" customFormat="1" x14ac:dyDescent="0.25">
      <c r="A15815" s="139"/>
    </row>
    <row r="15816" spans="1:1" s="138" customFormat="1" x14ac:dyDescent="0.25">
      <c r="A15816" s="139"/>
    </row>
    <row r="15817" spans="1:1" s="138" customFormat="1" x14ac:dyDescent="0.25">
      <c r="A15817" s="139"/>
    </row>
    <row r="15818" spans="1:1" s="138" customFormat="1" x14ac:dyDescent="0.25">
      <c r="A15818" s="139"/>
    </row>
    <row r="15819" spans="1:1" s="138" customFormat="1" x14ac:dyDescent="0.25">
      <c r="A15819" s="139"/>
    </row>
    <row r="15820" spans="1:1" s="138" customFormat="1" x14ac:dyDescent="0.25">
      <c r="A15820" s="139"/>
    </row>
    <row r="15821" spans="1:1" s="138" customFormat="1" x14ac:dyDescent="0.25">
      <c r="A15821" s="139"/>
    </row>
    <row r="15822" spans="1:1" s="138" customFormat="1" x14ac:dyDescent="0.25">
      <c r="A15822" s="139"/>
    </row>
    <row r="15823" spans="1:1" s="138" customFormat="1" x14ac:dyDescent="0.25">
      <c r="A15823" s="139"/>
    </row>
    <row r="15824" spans="1:1" s="138" customFormat="1" x14ac:dyDescent="0.25">
      <c r="A15824" s="139"/>
    </row>
    <row r="15825" spans="1:1" s="138" customFormat="1" x14ac:dyDescent="0.25">
      <c r="A15825" s="139"/>
    </row>
    <row r="15826" spans="1:1" s="138" customFormat="1" x14ac:dyDescent="0.25">
      <c r="A15826" s="139"/>
    </row>
    <row r="15827" spans="1:1" s="138" customFormat="1" x14ac:dyDescent="0.25">
      <c r="A15827" s="139"/>
    </row>
    <row r="15828" spans="1:1" s="138" customFormat="1" x14ac:dyDescent="0.25">
      <c r="A15828" s="139"/>
    </row>
    <row r="15829" spans="1:1" s="138" customFormat="1" x14ac:dyDescent="0.25">
      <c r="A15829" s="139"/>
    </row>
    <row r="15830" spans="1:1" s="138" customFormat="1" x14ac:dyDescent="0.25">
      <c r="A15830" s="139"/>
    </row>
    <row r="15831" spans="1:1" s="138" customFormat="1" x14ac:dyDescent="0.25">
      <c r="A15831" s="139"/>
    </row>
    <row r="15832" spans="1:1" s="138" customFormat="1" x14ac:dyDescent="0.25">
      <c r="A15832" s="139"/>
    </row>
    <row r="15833" spans="1:1" s="138" customFormat="1" x14ac:dyDescent="0.25">
      <c r="A15833" s="139"/>
    </row>
    <row r="15834" spans="1:1" s="138" customFormat="1" x14ac:dyDescent="0.25">
      <c r="A15834" s="139"/>
    </row>
    <row r="15835" spans="1:1" s="138" customFormat="1" x14ac:dyDescent="0.25">
      <c r="A15835" s="139"/>
    </row>
    <row r="15836" spans="1:1" s="138" customFormat="1" x14ac:dyDescent="0.25">
      <c r="A15836" s="139"/>
    </row>
    <row r="15837" spans="1:1" s="138" customFormat="1" x14ac:dyDescent="0.25">
      <c r="A15837" s="139"/>
    </row>
    <row r="15838" spans="1:1" s="138" customFormat="1" x14ac:dyDescent="0.25">
      <c r="A15838" s="139"/>
    </row>
    <row r="15839" spans="1:1" s="138" customFormat="1" x14ac:dyDescent="0.25">
      <c r="A15839" s="139"/>
    </row>
    <row r="15840" spans="1:1" s="138" customFormat="1" x14ac:dyDescent="0.25">
      <c r="A15840" s="139"/>
    </row>
    <row r="15841" spans="1:1" s="138" customFormat="1" x14ac:dyDescent="0.25">
      <c r="A15841" s="139"/>
    </row>
    <row r="15842" spans="1:1" s="138" customFormat="1" x14ac:dyDescent="0.25">
      <c r="A15842" s="139"/>
    </row>
    <row r="15843" spans="1:1" s="138" customFormat="1" x14ac:dyDescent="0.25">
      <c r="A15843" s="139"/>
    </row>
    <row r="15844" spans="1:1" s="138" customFormat="1" x14ac:dyDescent="0.25">
      <c r="A15844" s="139"/>
    </row>
    <row r="15845" spans="1:1" s="138" customFormat="1" x14ac:dyDescent="0.25">
      <c r="A15845" s="139"/>
    </row>
    <row r="15846" spans="1:1" s="138" customFormat="1" x14ac:dyDescent="0.25">
      <c r="A15846" s="139"/>
    </row>
    <row r="15847" spans="1:1" s="138" customFormat="1" x14ac:dyDescent="0.25">
      <c r="A15847" s="139"/>
    </row>
    <row r="15848" spans="1:1" s="138" customFormat="1" x14ac:dyDescent="0.25">
      <c r="A15848" s="139"/>
    </row>
    <row r="15849" spans="1:1" s="138" customFormat="1" x14ac:dyDescent="0.25">
      <c r="A15849" s="139"/>
    </row>
    <row r="15850" spans="1:1" s="138" customFormat="1" x14ac:dyDescent="0.25">
      <c r="A15850" s="139"/>
    </row>
    <row r="15851" spans="1:1" s="138" customFormat="1" x14ac:dyDescent="0.25">
      <c r="A15851" s="139"/>
    </row>
    <row r="15852" spans="1:1" s="138" customFormat="1" x14ac:dyDescent="0.25">
      <c r="A15852" s="139"/>
    </row>
    <row r="15853" spans="1:1" s="138" customFormat="1" x14ac:dyDescent="0.25">
      <c r="A15853" s="139"/>
    </row>
    <row r="15854" spans="1:1" s="138" customFormat="1" x14ac:dyDescent="0.25">
      <c r="A15854" s="139"/>
    </row>
    <row r="15855" spans="1:1" s="138" customFormat="1" x14ac:dyDescent="0.25">
      <c r="A15855" s="139"/>
    </row>
    <row r="15856" spans="1:1" s="138" customFormat="1" x14ac:dyDescent="0.25">
      <c r="A15856" s="139"/>
    </row>
    <row r="15857" spans="1:1" s="138" customFormat="1" x14ac:dyDescent="0.25">
      <c r="A15857" s="139"/>
    </row>
    <row r="15858" spans="1:1" s="138" customFormat="1" x14ac:dyDescent="0.25">
      <c r="A15858" s="139"/>
    </row>
    <row r="15859" spans="1:1" s="138" customFormat="1" x14ac:dyDescent="0.25">
      <c r="A15859" s="139"/>
    </row>
    <row r="15860" spans="1:1" s="138" customFormat="1" x14ac:dyDescent="0.25">
      <c r="A15860" s="139"/>
    </row>
    <row r="15861" spans="1:1" s="138" customFormat="1" x14ac:dyDescent="0.25">
      <c r="A15861" s="139"/>
    </row>
    <row r="15862" spans="1:1" s="138" customFormat="1" x14ac:dyDescent="0.25">
      <c r="A15862" s="139"/>
    </row>
    <row r="15863" spans="1:1" s="138" customFormat="1" x14ac:dyDescent="0.25">
      <c r="A15863" s="139"/>
    </row>
    <row r="15864" spans="1:1" s="138" customFormat="1" x14ac:dyDescent="0.25">
      <c r="A15864" s="139"/>
    </row>
    <row r="15865" spans="1:1" s="138" customFormat="1" x14ac:dyDescent="0.25">
      <c r="A15865" s="139"/>
    </row>
    <row r="15866" spans="1:1" s="138" customFormat="1" x14ac:dyDescent="0.25">
      <c r="A15866" s="139"/>
    </row>
    <row r="15867" spans="1:1" s="138" customFormat="1" x14ac:dyDescent="0.25">
      <c r="A15867" s="139"/>
    </row>
    <row r="15868" spans="1:1" s="138" customFormat="1" x14ac:dyDescent="0.25">
      <c r="A15868" s="139"/>
    </row>
    <row r="15869" spans="1:1" s="138" customFormat="1" x14ac:dyDescent="0.25">
      <c r="A15869" s="139"/>
    </row>
    <row r="15870" spans="1:1" s="138" customFormat="1" x14ac:dyDescent="0.25">
      <c r="A15870" s="139"/>
    </row>
    <row r="15871" spans="1:1" s="138" customFormat="1" x14ac:dyDescent="0.25">
      <c r="A15871" s="139"/>
    </row>
    <row r="15872" spans="1:1" s="138" customFormat="1" x14ac:dyDescent="0.25">
      <c r="A15872" s="139"/>
    </row>
    <row r="15873" spans="1:1" s="138" customFormat="1" x14ac:dyDescent="0.25">
      <c r="A15873" s="139"/>
    </row>
    <row r="15874" spans="1:1" s="138" customFormat="1" x14ac:dyDescent="0.25">
      <c r="A15874" s="139"/>
    </row>
    <row r="15875" spans="1:1" s="138" customFormat="1" x14ac:dyDescent="0.25">
      <c r="A15875" s="139"/>
    </row>
    <row r="15876" spans="1:1" s="138" customFormat="1" x14ac:dyDescent="0.25">
      <c r="A15876" s="139"/>
    </row>
    <row r="15877" spans="1:1" s="138" customFormat="1" x14ac:dyDescent="0.25">
      <c r="A15877" s="139"/>
    </row>
    <row r="15878" spans="1:1" s="138" customFormat="1" x14ac:dyDescent="0.25">
      <c r="A15878" s="139"/>
    </row>
    <row r="15879" spans="1:1" s="138" customFormat="1" x14ac:dyDescent="0.25">
      <c r="A15879" s="139"/>
    </row>
    <row r="15880" spans="1:1" s="138" customFormat="1" x14ac:dyDescent="0.25">
      <c r="A15880" s="139"/>
    </row>
    <row r="15881" spans="1:1" s="138" customFormat="1" x14ac:dyDescent="0.25">
      <c r="A15881" s="139"/>
    </row>
    <row r="15882" spans="1:1" s="138" customFormat="1" x14ac:dyDescent="0.25">
      <c r="A15882" s="139"/>
    </row>
    <row r="15883" spans="1:1" s="138" customFormat="1" x14ac:dyDescent="0.25">
      <c r="A15883" s="139"/>
    </row>
    <row r="15884" spans="1:1" s="138" customFormat="1" x14ac:dyDescent="0.25">
      <c r="A15884" s="139"/>
    </row>
    <row r="15885" spans="1:1" s="138" customFormat="1" x14ac:dyDescent="0.25">
      <c r="A15885" s="139"/>
    </row>
    <row r="15886" spans="1:1" s="138" customFormat="1" x14ac:dyDescent="0.25">
      <c r="A15886" s="139"/>
    </row>
    <row r="15887" spans="1:1" s="138" customFormat="1" x14ac:dyDescent="0.25">
      <c r="A15887" s="139"/>
    </row>
    <row r="15888" spans="1:1" s="138" customFormat="1" x14ac:dyDescent="0.25">
      <c r="A15888" s="139"/>
    </row>
    <row r="15889" spans="1:1" s="138" customFormat="1" x14ac:dyDescent="0.25">
      <c r="A15889" s="139"/>
    </row>
    <row r="15890" spans="1:1" s="138" customFormat="1" x14ac:dyDescent="0.25">
      <c r="A15890" s="139"/>
    </row>
    <row r="15891" spans="1:1" s="138" customFormat="1" x14ac:dyDescent="0.25">
      <c r="A15891" s="139"/>
    </row>
    <row r="15892" spans="1:1" s="138" customFormat="1" x14ac:dyDescent="0.25">
      <c r="A15892" s="139"/>
    </row>
    <row r="15893" spans="1:1" s="138" customFormat="1" x14ac:dyDescent="0.25">
      <c r="A15893" s="139"/>
    </row>
    <row r="15894" spans="1:1" s="138" customFormat="1" x14ac:dyDescent="0.25">
      <c r="A15894" s="139"/>
    </row>
    <row r="15895" spans="1:1" s="138" customFormat="1" x14ac:dyDescent="0.25">
      <c r="A15895" s="139"/>
    </row>
    <row r="15896" spans="1:1" s="138" customFormat="1" x14ac:dyDescent="0.25">
      <c r="A15896" s="139"/>
    </row>
    <row r="15897" spans="1:1" s="138" customFormat="1" x14ac:dyDescent="0.25">
      <c r="A15897" s="139"/>
    </row>
    <row r="15898" spans="1:1" s="138" customFormat="1" x14ac:dyDescent="0.25">
      <c r="A15898" s="139"/>
    </row>
    <row r="15899" spans="1:1" s="138" customFormat="1" x14ac:dyDescent="0.25">
      <c r="A15899" s="139"/>
    </row>
    <row r="15900" spans="1:1" s="138" customFormat="1" x14ac:dyDescent="0.25">
      <c r="A15900" s="139"/>
    </row>
    <row r="15901" spans="1:1" s="138" customFormat="1" x14ac:dyDescent="0.25">
      <c r="A15901" s="139"/>
    </row>
    <row r="15902" spans="1:1" s="138" customFormat="1" x14ac:dyDescent="0.25">
      <c r="A15902" s="139"/>
    </row>
    <row r="15903" spans="1:1" s="138" customFormat="1" x14ac:dyDescent="0.25">
      <c r="A15903" s="139"/>
    </row>
    <row r="15904" spans="1:1" s="138" customFormat="1" x14ac:dyDescent="0.25">
      <c r="A15904" s="139"/>
    </row>
    <row r="15905" spans="1:1" s="138" customFormat="1" x14ac:dyDescent="0.25">
      <c r="A15905" s="139"/>
    </row>
    <row r="15906" spans="1:1" s="138" customFormat="1" x14ac:dyDescent="0.25">
      <c r="A15906" s="139"/>
    </row>
    <row r="15907" spans="1:1" s="138" customFormat="1" x14ac:dyDescent="0.25">
      <c r="A15907" s="139"/>
    </row>
    <row r="15908" spans="1:1" s="138" customFormat="1" x14ac:dyDescent="0.25">
      <c r="A15908" s="139"/>
    </row>
    <row r="15909" spans="1:1" s="138" customFormat="1" x14ac:dyDescent="0.25">
      <c r="A15909" s="139"/>
    </row>
    <row r="15910" spans="1:1" s="138" customFormat="1" x14ac:dyDescent="0.25">
      <c r="A15910" s="139"/>
    </row>
    <row r="15911" spans="1:1" s="138" customFormat="1" x14ac:dyDescent="0.25">
      <c r="A15911" s="139"/>
    </row>
    <row r="15912" spans="1:1" s="138" customFormat="1" x14ac:dyDescent="0.25">
      <c r="A15912" s="139"/>
    </row>
    <row r="15913" spans="1:1" s="138" customFormat="1" x14ac:dyDescent="0.25">
      <c r="A15913" s="139"/>
    </row>
    <row r="15914" spans="1:1" s="138" customFormat="1" x14ac:dyDescent="0.25">
      <c r="A15914" s="139"/>
    </row>
    <row r="15915" spans="1:1" s="138" customFormat="1" x14ac:dyDescent="0.25">
      <c r="A15915" s="139"/>
    </row>
    <row r="15916" spans="1:1" s="138" customFormat="1" x14ac:dyDescent="0.25">
      <c r="A15916" s="139"/>
    </row>
    <row r="15917" spans="1:1" s="138" customFormat="1" x14ac:dyDescent="0.25">
      <c r="A15917" s="139"/>
    </row>
    <row r="15918" spans="1:1" s="138" customFormat="1" x14ac:dyDescent="0.25">
      <c r="A15918" s="139"/>
    </row>
    <row r="15919" spans="1:1" s="138" customFormat="1" x14ac:dyDescent="0.25">
      <c r="A15919" s="139"/>
    </row>
    <row r="15920" spans="1:1" s="138" customFormat="1" x14ac:dyDescent="0.25">
      <c r="A15920" s="139"/>
    </row>
    <row r="15921" spans="1:1" s="138" customFormat="1" x14ac:dyDescent="0.25">
      <c r="A15921" s="139"/>
    </row>
    <row r="15922" spans="1:1" s="138" customFormat="1" x14ac:dyDescent="0.25">
      <c r="A15922" s="139"/>
    </row>
    <row r="15923" spans="1:1" s="138" customFormat="1" x14ac:dyDescent="0.25">
      <c r="A15923" s="139"/>
    </row>
    <row r="15924" spans="1:1" s="138" customFormat="1" x14ac:dyDescent="0.25">
      <c r="A15924" s="139"/>
    </row>
    <row r="15925" spans="1:1" s="138" customFormat="1" x14ac:dyDescent="0.25">
      <c r="A15925" s="139"/>
    </row>
    <row r="15926" spans="1:1" s="138" customFormat="1" x14ac:dyDescent="0.25">
      <c r="A15926" s="139"/>
    </row>
    <row r="15927" spans="1:1" s="138" customFormat="1" x14ac:dyDescent="0.25">
      <c r="A15927" s="139"/>
    </row>
    <row r="15928" spans="1:1" s="138" customFormat="1" x14ac:dyDescent="0.25">
      <c r="A15928" s="139"/>
    </row>
    <row r="15929" spans="1:1" s="138" customFormat="1" x14ac:dyDescent="0.25">
      <c r="A15929" s="139"/>
    </row>
    <row r="15930" spans="1:1" s="138" customFormat="1" x14ac:dyDescent="0.25">
      <c r="A15930" s="139"/>
    </row>
    <row r="15931" spans="1:1" s="138" customFormat="1" x14ac:dyDescent="0.25">
      <c r="A15931" s="139"/>
    </row>
    <row r="15932" spans="1:1" s="138" customFormat="1" x14ac:dyDescent="0.25">
      <c r="A15932" s="139"/>
    </row>
    <row r="15933" spans="1:1" s="138" customFormat="1" x14ac:dyDescent="0.25">
      <c r="A15933" s="139"/>
    </row>
    <row r="15934" spans="1:1" s="138" customFormat="1" x14ac:dyDescent="0.25">
      <c r="A15934" s="139"/>
    </row>
    <row r="15935" spans="1:1" s="138" customFormat="1" x14ac:dyDescent="0.25">
      <c r="A15935" s="139"/>
    </row>
    <row r="15936" spans="1:1" s="138" customFormat="1" x14ac:dyDescent="0.25">
      <c r="A15936" s="139"/>
    </row>
    <row r="15937" spans="1:1" s="138" customFormat="1" x14ac:dyDescent="0.25">
      <c r="A15937" s="139"/>
    </row>
    <row r="15938" spans="1:1" s="138" customFormat="1" x14ac:dyDescent="0.25">
      <c r="A15938" s="139"/>
    </row>
    <row r="15939" spans="1:1" s="138" customFormat="1" x14ac:dyDescent="0.25">
      <c r="A15939" s="139"/>
    </row>
    <row r="15940" spans="1:1" s="138" customFormat="1" x14ac:dyDescent="0.25">
      <c r="A15940" s="139"/>
    </row>
    <row r="15941" spans="1:1" s="138" customFormat="1" x14ac:dyDescent="0.25">
      <c r="A15941" s="139"/>
    </row>
    <row r="15942" spans="1:1" s="138" customFormat="1" x14ac:dyDescent="0.25">
      <c r="A15942" s="139"/>
    </row>
    <row r="15943" spans="1:1" s="138" customFormat="1" x14ac:dyDescent="0.25">
      <c r="A15943" s="139"/>
    </row>
    <row r="15944" spans="1:1" s="138" customFormat="1" x14ac:dyDescent="0.25">
      <c r="A15944" s="139"/>
    </row>
    <row r="15945" spans="1:1" s="138" customFormat="1" x14ac:dyDescent="0.25">
      <c r="A15945" s="139"/>
    </row>
    <row r="15946" spans="1:1" s="138" customFormat="1" x14ac:dyDescent="0.25">
      <c r="A15946" s="139"/>
    </row>
    <row r="15947" spans="1:1" s="138" customFormat="1" x14ac:dyDescent="0.25">
      <c r="A15947" s="139"/>
    </row>
    <row r="15948" spans="1:1" s="138" customFormat="1" x14ac:dyDescent="0.25">
      <c r="A15948" s="139"/>
    </row>
    <row r="15949" spans="1:1" s="138" customFormat="1" x14ac:dyDescent="0.25">
      <c r="A15949" s="139"/>
    </row>
    <row r="15950" spans="1:1" s="138" customFormat="1" x14ac:dyDescent="0.25">
      <c r="A15950" s="139"/>
    </row>
    <row r="15951" spans="1:1" s="138" customFormat="1" x14ac:dyDescent="0.25">
      <c r="A15951" s="139"/>
    </row>
    <row r="15952" spans="1:1" s="138" customFormat="1" x14ac:dyDescent="0.25">
      <c r="A15952" s="139"/>
    </row>
    <row r="15953" spans="1:1" s="138" customFormat="1" x14ac:dyDescent="0.25">
      <c r="A15953" s="139"/>
    </row>
    <row r="15954" spans="1:1" s="138" customFormat="1" x14ac:dyDescent="0.25">
      <c r="A15954" s="139"/>
    </row>
    <row r="15955" spans="1:1" s="138" customFormat="1" x14ac:dyDescent="0.25">
      <c r="A15955" s="139"/>
    </row>
    <row r="15956" spans="1:1" s="138" customFormat="1" x14ac:dyDescent="0.25">
      <c r="A15956" s="139"/>
    </row>
    <row r="15957" spans="1:1" s="138" customFormat="1" x14ac:dyDescent="0.25">
      <c r="A15957" s="139"/>
    </row>
    <row r="15958" spans="1:1" s="138" customFormat="1" x14ac:dyDescent="0.25">
      <c r="A15958" s="139"/>
    </row>
    <row r="15959" spans="1:1" s="138" customFormat="1" x14ac:dyDescent="0.25">
      <c r="A15959" s="139"/>
    </row>
    <row r="15960" spans="1:1" s="138" customFormat="1" x14ac:dyDescent="0.25">
      <c r="A15960" s="139"/>
    </row>
    <row r="15961" spans="1:1" s="138" customFormat="1" x14ac:dyDescent="0.25">
      <c r="A15961" s="139"/>
    </row>
    <row r="15962" spans="1:1" s="138" customFormat="1" x14ac:dyDescent="0.25">
      <c r="A15962" s="139"/>
    </row>
    <row r="15963" spans="1:1" s="138" customFormat="1" x14ac:dyDescent="0.25">
      <c r="A15963" s="139"/>
    </row>
    <row r="15964" spans="1:1" s="138" customFormat="1" x14ac:dyDescent="0.25">
      <c r="A15964" s="139"/>
    </row>
    <row r="15965" spans="1:1" s="138" customFormat="1" x14ac:dyDescent="0.25">
      <c r="A15965" s="139"/>
    </row>
    <row r="15966" spans="1:1" s="138" customFormat="1" x14ac:dyDescent="0.25">
      <c r="A15966" s="139"/>
    </row>
    <row r="15967" spans="1:1" s="138" customFormat="1" x14ac:dyDescent="0.25">
      <c r="A15967" s="139"/>
    </row>
    <row r="15968" spans="1:1" s="138" customFormat="1" x14ac:dyDescent="0.25">
      <c r="A15968" s="139"/>
    </row>
    <row r="15969" spans="1:1" s="138" customFormat="1" x14ac:dyDescent="0.25">
      <c r="A15969" s="139"/>
    </row>
    <row r="15970" spans="1:1" s="138" customFormat="1" x14ac:dyDescent="0.25">
      <c r="A15970" s="139"/>
    </row>
    <row r="15971" spans="1:1" s="138" customFormat="1" x14ac:dyDescent="0.25">
      <c r="A15971" s="139"/>
    </row>
    <row r="15972" spans="1:1" s="138" customFormat="1" x14ac:dyDescent="0.25">
      <c r="A15972" s="139"/>
    </row>
    <row r="15973" spans="1:1" s="138" customFormat="1" x14ac:dyDescent="0.25">
      <c r="A15973" s="139"/>
    </row>
    <row r="15974" spans="1:1" s="138" customFormat="1" x14ac:dyDescent="0.25">
      <c r="A15974" s="139"/>
    </row>
    <row r="15975" spans="1:1" s="138" customFormat="1" x14ac:dyDescent="0.25">
      <c r="A15975" s="139"/>
    </row>
    <row r="15976" spans="1:1" s="138" customFormat="1" x14ac:dyDescent="0.25">
      <c r="A15976" s="139"/>
    </row>
    <row r="15977" spans="1:1" s="138" customFormat="1" x14ac:dyDescent="0.25">
      <c r="A15977" s="139"/>
    </row>
    <row r="15978" spans="1:1" s="138" customFormat="1" x14ac:dyDescent="0.25">
      <c r="A15978" s="139"/>
    </row>
    <row r="15979" spans="1:1" s="138" customFormat="1" x14ac:dyDescent="0.25">
      <c r="A15979" s="139"/>
    </row>
    <row r="15980" spans="1:1" s="138" customFormat="1" x14ac:dyDescent="0.25">
      <c r="A15980" s="139"/>
    </row>
    <row r="15981" spans="1:1" s="138" customFormat="1" x14ac:dyDescent="0.25">
      <c r="A15981" s="139"/>
    </row>
    <row r="15982" spans="1:1" s="138" customFormat="1" x14ac:dyDescent="0.25">
      <c r="A15982" s="139"/>
    </row>
    <row r="15983" spans="1:1" s="138" customFormat="1" x14ac:dyDescent="0.25">
      <c r="A15983" s="139"/>
    </row>
    <row r="15984" spans="1:1" s="138" customFormat="1" x14ac:dyDescent="0.25">
      <c r="A15984" s="139"/>
    </row>
    <row r="15985" spans="1:1" s="138" customFormat="1" x14ac:dyDescent="0.25">
      <c r="A15985" s="139"/>
    </row>
    <row r="15986" spans="1:1" s="138" customFormat="1" x14ac:dyDescent="0.25">
      <c r="A15986" s="139"/>
    </row>
    <row r="15987" spans="1:1" s="138" customFormat="1" x14ac:dyDescent="0.25">
      <c r="A15987" s="139"/>
    </row>
    <row r="15988" spans="1:1" s="138" customFormat="1" x14ac:dyDescent="0.25">
      <c r="A15988" s="139"/>
    </row>
    <row r="15989" spans="1:1" s="138" customFormat="1" x14ac:dyDescent="0.25">
      <c r="A15989" s="139"/>
    </row>
    <row r="15990" spans="1:1" s="138" customFormat="1" x14ac:dyDescent="0.25">
      <c r="A15990" s="139"/>
    </row>
    <row r="15991" spans="1:1" s="138" customFormat="1" x14ac:dyDescent="0.25">
      <c r="A15991" s="139"/>
    </row>
    <row r="15992" spans="1:1" s="138" customFormat="1" x14ac:dyDescent="0.25">
      <c r="A15992" s="139"/>
    </row>
    <row r="15993" spans="1:1" s="138" customFormat="1" x14ac:dyDescent="0.25">
      <c r="A15993" s="139"/>
    </row>
    <row r="15994" spans="1:1" s="138" customFormat="1" x14ac:dyDescent="0.25">
      <c r="A15994" s="139"/>
    </row>
    <row r="15995" spans="1:1" s="138" customFormat="1" x14ac:dyDescent="0.25">
      <c r="A15995" s="139"/>
    </row>
    <row r="15996" spans="1:1" s="138" customFormat="1" x14ac:dyDescent="0.25">
      <c r="A15996" s="139"/>
    </row>
    <row r="15997" spans="1:1" s="138" customFormat="1" x14ac:dyDescent="0.25">
      <c r="A15997" s="139"/>
    </row>
    <row r="15998" spans="1:1" s="138" customFormat="1" x14ac:dyDescent="0.25">
      <c r="A15998" s="139"/>
    </row>
    <row r="15999" spans="1:1" s="138" customFormat="1" x14ac:dyDescent="0.25">
      <c r="A15999" s="139"/>
    </row>
    <row r="16000" spans="1:1" s="138" customFormat="1" x14ac:dyDescent="0.25">
      <c r="A16000" s="139"/>
    </row>
    <row r="16001" spans="1:1" s="138" customFormat="1" x14ac:dyDescent="0.25">
      <c r="A16001" s="139"/>
    </row>
    <row r="16002" spans="1:1" s="138" customFormat="1" x14ac:dyDescent="0.25">
      <c r="A16002" s="139"/>
    </row>
    <row r="16003" spans="1:1" s="138" customFormat="1" x14ac:dyDescent="0.25">
      <c r="A16003" s="139"/>
    </row>
    <row r="16004" spans="1:1" s="138" customFormat="1" x14ac:dyDescent="0.25">
      <c r="A16004" s="139"/>
    </row>
    <row r="16005" spans="1:1" s="138" customFormat="1" x14ac:dyDescent="0.25">
      <c r="A16005" s="139"/>
    </row>
    <row r="16006" spans="1:1" s="138" customFormat="1" x14ac:dyDescent="0.25">
      <c r="A16006" s="139"/>
    </row>
    <row r="16007" spans="1:1" s="138" customFormat="1" x14ac:dyDescent="0.25">
      <c r="A16007" s="139"/>
    </row>
    <row r="16008" spans="1:1" s="138" customFormat="1" x14ac:dyDescent="0.25">
      <c r="A16008" s="139"/>
    </row>
    <row r="16009" spans="1:1" s="138" customFormat="1" x14ac:dyDescent="0.25">
      <c r="A16009" s="139"/>
    </row>
    <row r="16010" spans="1:1" s="138" customFormat="1" x14ac:dyDescent="0.25">
      <c r="A16010" s="139"/>
    </row>
    <row r="16011" spans="1:1" s="138" customFormat="1" x14ac:dyDescent="0.25">
      <c r="A16011" s="139"/>
    </row>
    <row r="16012" spans="1:1" s="138" customFormat="1" x14ac:dyDescent="0.25">
      <c r="A16012" s="139"/>
    </row>
    <row r="16013" spans="1:1" s="138" customFormat="1" x14ac:dyDescent="0.25">
      <c r="A16013" s="139"/>
    </row>
    <row r="16014" spans="1:1" s="138" customFormat="1" x14ac:dyDescent="0.25">
      <c r="A16014" s="139"/>
    </row>
    <row r="16015" spans="1:1" s="138" customFormat="1" x14ac:dyDescent="0.25">
      <c r="A16015" s="139"/>
    </row>
    <row r="16016" spans="1:1" s="138" customFormat="1" x14ac:dyDescent="0.25">
      <c r="A16016" s="139"/>
    </row>
    <row r="16017" spans="1:1" s="138" customFormat="1" x14ac:dyDescent="0.25">
      <c r="A16017" s="139"/>
    </row>
    <row r="16018" spans="1:1" s="138" customFormat="1" x14ac:dyDescent="0.25">
      <c r="A16018" s="139"/>
    </row>
    <row r="16019" spans="1:1" s="138" customFormat="1" x14ac:dyDescent="0.25">
      <c r="A16019" s="139"/>
    </row>
    <row r="16020" spans="1:1" s="138" customFormat="1" x14ac:dyDescent="0.25">
      <c r="A16020" s="139"/>
    </row>
    <row r="16021" spans="1:1" s="138" customFormat="1" x14ac:dyDescent="0.25">
      <c r="A16021" s="139"/>
    </row>
    <row r="16022" spans="1:1" s="138" customFormat="1" x14ac:dyDescent="0.25">
      <c r="A16022" s="139"/>
    </row>
    <row r="16023" spans="1:1" s="138" customFormat="1" x14ac:dyDescent="0.25">
      <c r="A16023" s="139"/>
    </row>
    <row r="16024" spans="1:1" s="138" customFormat="1" x14ac:dyDescent="0.25">
      <c r="A16024" s="139"/>
    </row>
    <row r="16025" spans="1:1" s="138" customFormat="1" x14ac:dyDescent="0.25">
      <c r="A16025" s="139"/>
    </row>
    <row r="16026" spans="1:1" s="138" customFormat="1" x14ac:dyDescent="0.25">
      <c r="A16026" s="139"/>
    </row>
    <row r="16027" spans="1:1" s="138" customFormat="1" x14ac:dyDescent="0.25">
      <c r="A16027" s="139"/>
    </row>
    <row r="16028" spans="1:1" s="138" customFormat="1" x14ac:dyDescent="0.25">
      <c r="A16028" s="139"/>
    </row>
    <row r="16029" spans="1:1" s="138" customFormat="1" x14ac:dyDescent="0.25">
      <c r="A16029" s="139"/>
    </row>
    <row r="16030" spans="1:1" s="138" customFormat="1" x14ac:dyDescent="0.25">
      <c r="A16030" s="139"/>
    </row>
    <row r="16031" spans="1:1" s="138" customFormat="1" x14ac:dyDescent="0.25">
      <c r="A16031" s="139"/>
    </row>
    <row r="16032" spans="1:1" s="138" customFormat="1" x14ac:dyDescent="0.25">
      <c r="A16032" s="139"/>
    </row>
    <row r="16033" spans="1:1" s="138" customFormat="1" x14ac:dyDescent="0.25">
      <c r="A16033" s="139"/>
    </row>
    <row r="16034" spans="1:1" s="138" customFormat="1" x14ac:dyDescent="0.25">
      <c r="A16034" s="139"/>
    </row>
    <row r="16035" spans="1:1" s="138" customFormat="1" x14ac:dyDescent="0.25">
      <c r="A16035" s="139"/>
    </row>
    <row r="16036" spans="1:1" s="138" customFormat="1" x14ac:dyDescent="0.25">
      <c r="A16036" s="139"/>
    </row>
    <row r="16037" spans="1:1" s="138" customFormat="1" x14ac:dyDescent="0.25">
      <c r="A16037" s="139"/>
    </row>
    <row r="16038" spans="1:1" s="138" customFormat="1" x14ac:dyDescent="0.25">
      <c r="A16038" s="139"/>
    </row>
    <row r="16039" spans="1:1" s="138" customFormat="1" x14ac:dyDescent="0.25">
      <c r="A16039" s="139"/>
    </row>
    <row r="16040" spans="1:1" s="138" customFormat="1" x14ac:dyDescent="0.25">
      <c r="A16040" s="139"/>
    </row>
    <row r="16041" spans="1:1" s="138" customFormat="1" x14ac:dyDescent="0.25">
      <c r="A16041" s="139"/>
    </row>
    <row r="16042" spans="1:1" s="138" customFormat="1" x14ac:dyDescent="0.25">
      <c r="A16042" s="139"/>
    </row>
    <row r="16043" spans="1:1" s="138" customFormat="1" x14ac:dyDescent="0.25">
      <c r="A16043" s="139"/>
    </row>
    <row r="16044" spans="1:1" s="138" customFormat="1" x14ac:dyDescent="0.25">
      <c r="A16044" s="139"/>
    </row>
    <row r="16045" spans="1:1" s="138" customFormat="1" x14ac:dyDescent="0.25">
      <c r="A16045" s="139"/>
    </row>
    <row r="16046" spans="1:1" s="138" customFormat="1" x14ac:dyDescent="0.25">
      <c r="A16046" s="139"/>
    </row>
    <row r="16047" spans="1:1" s="138" customFormat="1" x14ac:dyDescent="0.25">
      <c r="A16047" s="139"/>
    </row>
    <row r="16048" spans="1:1" s="138" customFormat="1" x14ac:dyDescent="0.25">
      <c r="A16048" s="139"/>
    </row>
    <row r="16049" spans="1:1" s="138" customFormat="1" x14ac:dyDescent="0.25">
      <c r="A16049" s="139"/>
    </row>
    <row r="16050" spans="1:1" s="138" customFormat="1" x14ac:dyDescent="0.25">
      <c r="A16050" s="139"/>
    </row>
    <row r="16051" spans="1:1" s="138" customFormat="1" x14ac:dyDescent="0.25">
      <c r="A16051" s="139"/>
    </row>
    <row r="16052" spans="1:1" s="138" customFormat="1" x14ac:dyDescent="0.25">
      <c r="A16052" s="139"/>
    </row>
    <row r="16053" spans="1:1" s="138" customFormat="1" x14ac:dyDescent="0.25">
      <c r="A16053" s="139"/>
    </row>
    <row r="16054" spans="1:1" s="138" customFormat="1" x14ac:dyDescent="0.25">
      <c r="A16054" s="139"/>
    </row>
    <row r="16055" spans="1:1" s="138" customFormat="1" x14ac:dyDescent="0.25">
      <c r="A16055" s="139"/>
    </row>
    <row r="16056" spans="1:1" s="138" customFormat="1" x14ac:dyDescent="0.25">
      <c r="A16056" s="139"/>
    </row>
    <row r="16057" spans="1:1" s="138" customFormat="1" x14ac:dyDescent="0.25">
      <c r="A16057" s="139"/>
    </row>
    <row r="16058" spans="1:1" s="138" customFormat="1" x14ac:dyDescent="0.25">
      <c r="A16058" s="139"/>
    </row>
    <row r="16059" spans="1:1" s="138" customFormat="1" x14ac:dyDescent="0.25">
      <c r="A16059" s="139"/>
    </row>
    <row r="16060" spans="1:1" s="138" customFormat="1" x14ac:dyDescent="0.25">
      <c r="A16060" s="139"/>
    </row>
    <row r="16061" spans="1:1" s="138" customFormat="1" x14ac:dyDescent="0.25">
      <c r="A16061" s="139"/>
    </row>
    <row r="16062" spans="1:1" s="138" customFormat="1" x14ac:dyDescent="0.25">
      <c r="A16062" s="139"/>
    </row>
    <row r="16063" spans="1:1" s="138" customFormat="1" x14ac:dyDescent="0.25">
      <c r="A16063" s="139"/>
    </row>
    <row r="16064" spans="1:1" s="138" customFormat="1" x14ac:dyDescent="0.25">
      <c r="A16064" s="139"/>
    </row>
    <row r="16065" spans="1:1" s="138" customFormat="1" x14ac:dyDescent="0.25">
      <c r="A16065" s="139"/>
    </row>
    <row r="16066" spans="1:1" s="138" customFormat="1" x14ac:dyDescent="0.25">
      <c r="A16066" s="139"/>
    </row>
    <row r="16067" spans="1:1" s="138" customFormat="1" x14ac:dyDescent="0.25">
      <c r="A16067" s="139"/>
    </row>
    <row r="16068" spans="1:1" s="138" customFormat="1" x14ac:dyDescent="0.25">
      <c r="A16068" s="139"/>
    </row>
    <row r="16069" spans="1:1" s="138" customFormat="1" x14ac:dyDescent="0.25">
      <c r="A16069" s="139"/>
    </row>
    <row r="16070" spans="1:1" s="138" customFormat="1" x14ac:dyDescent="0.25">
      <c r="A16070" s="139"/>
    </row>
    <row r="16071" spans="1:1" s="138" customFormat="1" x14ac:dyDescent="0.25">
      <c r="A16071" s="139"/>
    </row>
    <row r="16072" spans="1:1" s="138" customFormat="1" x14ac:dyDescent="0.25">
      <c r="A16072" s="139"/>
    </row>
    <row r="16073" spans="1:1" s="138" customFormat="1" x14ac:dyDescent="0.25">
      <c r="A16073" s="139"/>
    </row>
    <row r="16074" spans="1:1" s="138" customFormat="1" x14ac:dyDescent="0.25">
      <c r="A16074" s="139"/>
    </row>
    <row r="16075" spans="1:1" s="138" customFormat="1" x14ac:dyDescent="0.25">
      <c r="A16075" s="139"/>
    </row>
    <row r="16076" spans="1:1" s="138" customFormat="1" x14ac:dyDescent="0.25">
      <c r="A16076" s="139"/>
    </row>
    <row r="16077" spans="1:1" s="138" customFormat="1" x14ac:dyDescent="0.25">
      <c r="A16077" s="139"/>
    </row>
    <row r="16078" spans="1:1" s="138" customFormat="1" x14ac:dyDescent="0.25">
      <c r="A16078" s="139"/>
    </row>
    <row r="16079" spans="1:1" s="138" customFormat="1" x14ac:dyDescent="0.25">
      <c r="A16079" s="139"/>
    </row>
    <row r="16080" spans="1:1" s="138" customFormat="1" x14ac:dyDescent="0.25">
      <c r="A16080" s="139"/>
    </row>
    <row r="16081" spans="1:1" s="138" customFormat="1" x14ac:dyDescent="0.25">
      <c r="A16081" s="139"/>
    </row>
    <row r="16082" spans="1:1" s="138" customFormat="1" x14ac:dyDescent="0.25">
      <c r="A16082" s="139"/>
    </row>
    <row r="16083" spans="1:1" s="138" customFormat="1" x14ac:dyDescent="0.25">
      <c r="A16083" s="139"/>
    </row>
    <row r="16084" spans="1:1" s="138" customFormat="1" x14ac:dyDescent="0.25">
      <c r="A16084" s="139"/>
    </row>
    <row r="16085" spans="1:1" s="138" customFormat="1" x14ac:dyDescent="0.25">
      <c r="A16085" s="139"/>
    </row>
    <row r="16086" spans="1:1" s="138" customFormat="1" x14ac:dyDescent="0.25">
      <c r="A16086" s="139"/>
    </row>
    <row r="16087" spans="1:1" s="138" customFormat="1" x14ac:dyDescent="0.25">
      <c r="A16087" s="139"/>
    </row>
    <row r="16088" spans="1:1" s="138" customFormat="1" x14ac:dyDescent="0.25">
      <c r="A16088" s="139"/>
    </row>
    <row r="16089" spans="1:1" s="138" customFormat="1" x14ac:dyDescent="0.25">
      <c r="A16089" s="139"/>
    </row>
    <row r="16090" spans="1:1" s="138" customFormat="1" x14ac:dyDescent="0.25">
      <c r="A16090" s="139"/>
    </row>
    <row r="16091" spans="1:1" s="138" customFormat="1" x14ac:dyDescent="0.25">
      <c r="A16091" s="139"/>
    </row>
    <row r="16092" spans="1:1" s="138" customFormat="1" x14ac:dyDescent="0.25">
      <c r="A16092" s="139"/>
    </row>
    <row r="16093" spans="1:1" s="138" customFormat="1" x14ac:dyDescent="0.25">
      <c r="A16093" s="139"/>
    </row>
    <row r="16094" spans="1:1" s="138" customFormat="1" x14ac:dyDescent="0.25">
      <c r="A16094" s="139"/>
    </row>
    <row r="16095" spans="1:1" s="138" customFormat="1" x14ac:dyDescent="0.25">
      <c r="A16095" s="139"/>
    </row>
    <row r="16096" spans="1:1" s="138" customFormat="1" x14ac:dyDescent="0.25">
      <c r="A16096" s="139"/>
    </row>
    <row r="16097" spans="1:1" s="138" customFormat="1" x14ac:dyDescent="0.25">
      <c r="A16097" s="139"/>
    </row>
    <row r="16098" spans="1:1" s="138" customFormat="1" x14ac:dyDescent="0.25">
      <c r="A16098" s="139"/>
    </row>
    <row r="16099" spans="1:1" s="138" customFormat="1" x14ac:dyDescent="0.25">
      <c r="A16099" s="139"/>
    </row>
    <row r="16100" spans="1:1" s="138" customFormat="1" x14ac:dyDescent="0.25">
      <c r="A16100" s="139"/>
    </row>
    <row r="16101" spans="1:1" s="138" customFormat="1" x14ac:dyDescent="0.25">
      <c r="A16101" s="139"/>
    </row>
    <row r="16102" spans="1:1" s="138" customFormat="1" x14ac:dyDescent="0.25">
      <c r="A16102" s="139"/>
    </row>
    <row r="16103" spans="1:1" s="138" customFormat="1" x14ac:dyDescent="0.25">
      <c r="A16103" s="139"/>
    </row>
    <row r="16104" spans="1:1" s="138" customFormat="1" x14ac:dyDescent="0.25">
      <c r="A16104" s="139"/>
    </row>
    <row r="16105" spans="1:1" s="138" customFormat="1" x14ac:dyDescent="0.25">
      <c r="A16105" s="139"/>
    </row>
    <row r="16106" spans="1:1" s="138" customFormat="1" x14ac:dyDescent="0.25">
      <c r="A16106" s="139"/>
    </row>
    <row r="16107" spans="1:1" s="138" customFormat="1" x14ac:dyDescent="0.25">
      <c r="A16107" s="139"/>
    </row>
    <row r="16108" spans="1:1" s="138" customFormat="1" x14ac:dyDescent="0.25">
      <c r="A16108" s="139"/>
    </row>
    <row r="16109" spans="1:1" s="138" customFormat="1" x14ac:dyDescent="0.25">
      <c r="A16109" s="139"/>
    </row>
    <row r="16110" spans="1:1" s="138" customFormat="1" x14ac:dyDescent="0.25">
      <c r="A16110" s="139"/>
    </row>
    <row r="16111" spans="1:1" s="138" customFormat="1" x14ac:dyDescent="0.25">
      <c r="A16111" s="139"/>
    </row>
    <row r="16112" spans="1:1" s="138" customFormat="1" x14ac:dyDescent="0.25">
      <c r="A16112" s="139"/>
    </row>
    <row r="16113" spans="1:1" s="138" customFormat="1" x14ac:dyDescent="0.25">
      <c r="A16113" s="139"/>
    </row>
    <row r="16114" spans="1:1" s="138" customFormat="1" x14ac:dyDescent="0.25">
      <c r="A16114" s="139"/>
    </row>
    <row r="16115" spans="1:1" s="138" customFormat="1" x14ac:dyDescent="0.25">
      <c r="A16115" s="139"/>
    </row>
    <row r="16116" spans="1:1" s="138" customFormat="1" x14ac:dyDescent="0.25">
      <c r="A16116" s="139"/>
    </row>
    <row r="16117" spans="1:1" s="138" customFormat="1" x14ac:dyDescent="0.25">
      <c r="A16117" s="139"/>
    </row>
    <row r="16118" spans="1:1" s="138" customFormat="1" x14ac:dyDescent="0.25">
      <c r="A16118" s="139"/>
    </row>
    <row r="16119" spans="1:1" s="138" customFormat="1" x14ac:dyDescent="0.25">
      <c r="A16119" s="139"/>
    </row>
    <row r="16120" spans="1:1" s="138" customFormat="1" x14ac:dyDescent="0.25">
      <c r="A16120" s="139"/>
    </row>
    <row r="16121" spans="1:1" s="138" customFormat="1" x14ac:dyDescent="0.25">
      <c r="A16121" s="139"/>
    </row>
    <row r="16122" spans="1:1" s="138" customFormat="1" x14ac:dyDescent="0.25">
      <c r="A16122" s="139"/>
    </row>
    <row r="16123" spans="1:1" s="138" customFormat="1" x14ac:dyDescent="0.25">
      <c r="A16123" s="139"/>
    </row>
    <row r="16124" spans="1:1" s="138" customFormat="1" x14ac:dyDescent="0.25">
      <c r="A16124" s="139"/>
    </row>
    <row r="16125" spans="1:1" s="138" customFormat="1" x14ac:dyDescent="0.25">
      <c r="A16125" s="139"/>
    </row>
    <row r="16126" spans="1:1" s="138" customFormat="1" x14ac:dyDescent="0.25">
      <c r="A16126" s="139"/>
    </row>
    <row r="16127" spans="1:1" s="138" customFormat="1" x14ac:dyDescent="0.25">
      <c r="A16127" s="139"/>
    </row>
    <row r="16128" spans="1:1" s="138" customFormat="1" x14ac:dyDescent="0.25">
      <c r="A16128" s="139"/>
    </row>
    <row r="16129" spans="1:1" s="138" customFormat="1" x14ac:dyDescent="0.25">
      <c r="A16129" s="139"/>
    </row>
    <row r="16130" spans="1:1" s="138" customFormat="1" x14ac:dyDescent="0.25">
      <c r="A16130" s="139"/>
    </row>
    <row r="16131" spans="1:1" s="138" customFormat="1" x14ac:dyDescent="0.25">
      <c r="A16131" s="139"/>
    </row>
    <row r="16132" spans="1:1" s="138" customFormat="1" x14ac:dyDescent="0.25">
      <c r="A16132" s="139"/>
    </row>
    <row r="16133" spans="1:1" s="138" customFormat="1" x14ac:dyDescent="0.25">
      <c r="A16133" s="139"/>
    </row>
    <row r="16134" spans="1:1" s="138" customFormat="1" x14ac:dyDescent="0.25">
      <c r="A16134" s="139"/>
    </row>
    <row r="16135" spans="1:1" s="138" customFormat="1" x14ac:dyDescent="0.25">
      <c r="A16135" s="139"/>
    </row>
    <row r="16136" spans="1:1" s="138" customFormat="1" x14ac:dyDescent="0.25">
      <c r="A16136" s="139"/>
    </row>
    <row r="16137" spans="1:1" s="138" customFormat="1" x14ac:dyDescent="0.25">
      <c r="A16137" s="139"/>
    </row>
    <row r="16138" spans="1:1" s="138" customFormat="1" x14ac:dyDescent="0.25">
      <c r="A16138" s="139"/>
    </row>
    <row r="16139" spans="1:1" s="138" customFormat="1" x14ac:dyDescent="0.25">
      <c r="A16139" s="139"/>
    </row>
    <row r="16140" spans="1:1" s="138" customFormat="1" x14ac:dyDescent="0.25">
      <c r="A16140" s="139"/>
    </row>
    <row r="16141" spans="1:1" s="138" customFormat="1" x14ac:dyDescent="0.25">
      <c r="A16141" s="139"/>
    </row>
    <row r="16142" spans="1:1" s="138" customFormat="1" x14ac:dyDescent="0.25">
      <c r="A16142" s="139"/>
    </row>
    <row r="16143" spans="1:1" s="138" customFormat="1" x14ac:dyDescent="0.25">
      <c r="A16143" s="139"/>
    </row>
    <row r="16144" spans="1:1" s="138" customFormat="1" x14ac:dyDescent="0.25">
      <c r="A16144" s="139"/>
    </row>
    <row r="16145" spans="1:1" s="138" customFormat="1" x14ac:dyDescent="0.25">
      <c r="A16145" s="139"/>
    </row>
    <row r="16146" spans="1:1" s="138" customFormat="1" x14ac:dyDescent="0.25">
      <c r="A16146" s="139"/>
    </row>
    <row r="16147" spans="1:1" s="138" customFormat="1" x14ac:dyDescent="0.25">
      <c r="A16147" s="139"/>
    </row>
    <row r="16148" spans="1:1" s="138" customFormat="1" x14ac:dyDescent="0.25">
      <c r="A16148" s="139"/>
    </row>
    <row r="16149" spans="1:1" s="138" customFormat="1" x14ac:dyDescent="0.25">
      <c r="A16149" s="139"/>
    </row>
    <row r="16150" spans="1:1" s="138" customFormat="1" x14ac:dyDescent="0.25">
      <c r="A16150" s="139"/>
    </row>
    <row r="16151" spans="1:1" s="138" customFormat="1" x14ac:dyDescent="0.25">
      <c r="A16151" s="139"/>
    </row>
    <row r="16152" spans="1:1" s="138" customFormat="1" x14ac:dyDescent="0.25">
      <c r="A16152" s="139"/>
    </row>
    <row r="16153" spans="1:1" s="138" customFormat="1" x14ac:dyDescent="0.25">
      <c r="A16153" s="139"/>
    </row>
    <row r="16154" spans="1:1" s="138" customFormat="1" x14ac:dyDescent="0.25">
      <c r="A16154" s="139"/>
    </row>
    <row r="16155" spans="1:1" s="138" customFormat="1" x14ac:dyDescent="0.25">
      <c r="A16155" s="139"/>
    </row>
    <row r="16156" spans="1:1" s="138" customFormat="1" x14ac:dyDescent="0.25">
      <c r="A16156" s="139"/>
    </row>
    <row r="16157" spans="1:1" s="138" customFormat="1" x14ac:dyDescent="0.25">
      <c r="A16157" s="139"/>
    </row>
    <row r="16158" spans="1:1" s="138" customFormat="1" x14ac:dyDescent="0.25">
      <c r="A16158" s="139"/>
    </row>
    <row r="16159" spans="1:1" s="138" customFormat="1" x14ac:dyDescent="0.25">
      <c r="A16159" s="139"/>
    </row>
    <row r="16160" spans="1:1" s="138" customFormat="1" x14ac:dyDescent="0.25">
      <c r="A16160" s="139"/>
    </row>
    <row r="16161" spans="1:1" s="138" customFormat="1" x14ac:dyDescent="0.25">
      <c r="A16161" s="139"/>
    </row>
    <row r="16162" spans="1:1" s="138" customFormat="1" x14ac:dyDescent="0.25">
      <c r="A16162" s="139"/>
    </row>
    <row r="16163" spans="1:1" s="138" customFormat="1" x14ac:dyDescent="0.25">
      <c r="A16163" s="139"/>
    </row>
    <row r="16164" spans="1:1" s="138" customFormat="1" x14ac:dyDescent="0.25">
      <c r="A16164" s="139"/>
    </row>
    <row r="16165" spans="1:1" s="138" customFormat="1" x14ac:dyDescent="0.25">
      <c r="A16165" s="139"/>
    </row>
    <row r="16166" spans="1:1" s="138" customFormat="1" x14ac:dyDescent="0.25">
      <c r="A16166" s="139"/>
    </row>
    <row r="16167" spans="1:1" s="138" customFormat="1" x14ac:dyDescent="0.25">
      <c r="A16167" s="139"/>
    </row>
    <row r="16168" spans="1:1" s="138" customFormat="1" x14ac:dyDescent="0.25">
      <c r="A16168" s="139"/>
    </row>
    <row r="16169" spans="1:1" s="138" customFormat="1" x14ac:dyDescent="0.25">
      <c r="A16169" s="139"/>
    </row>
    <row r="16170" spans="1:1" s="138" customFormat="1" x14ac:dyDescent="0.25">
      <c r="A16170" s="139"/>
    </row>
    <row r="16171" spans="1:1" s="138" customFormat="1" x14ac:dyDescent="0.25">
      <c r="A16171" s="139"/>
    </row>
    <row r="16172" spans="1:1" s="138" customFormat="1" x14ac:dyDescent="0.25">
      <c r="A16172" s="139"/>
    </row>
    <row r="16173" spans="1:1" s="138" customFormat="1" x14ac:dyDescent="0.25">
      <c r="A16173" s="139"/>
    </row>
    <row r="16174" spans="1:1" s="138" customFormat="1" x14ac:dyDescent="0.25">
      <c r="A16174" s="139"/>
    </row>
    <row r="16175" spans="1:1" s="138" customFormat="1" x14ac:dyDescent="0.25">
      <c r="A16175" s="139"/>
    </row>
    <row r="16176" spans="1:1" s="138" customFormat="1" x14ac:dyDescent="0.25">
      <c r="A16176" s="139"/>
    </row>
    <row r="16177" spans="1:1" s="138" customFormat="1" x14ac:dyDescent="0.25">
      <c r="A16177" s="139"/>
    </row>
    <row r="16178" spans="1:1" s="138" customFormat="1" x14ac:dyDescent="0.25">
      <c r="A16178" s="139"/>
    </row>
    <row r="16179" spans="1:1" s="138" customFormat="1" x14ac:dyDescent="0.25">
      <c r="A16179" s="139"/>
    </row>
    <row r="16180" spans="1:1" s="138" customFormat="1" x14ac:dyDescent="0.25">
      <c r="A16180" s="139"/>
    </row>
    <row r="16181" spans="1:1" s="138" customFormat="1" x14ac:dyDescent="0.25">
      <c r="A16181" s="139"/>
    </row>
    <row r="16182" spans="1:1" s="138" customFormat="1" x14ac:dyDescent="0.25">
      <c r="A16182" s="139"/>
    </row>
    <row r="16183" spans="1:1" s="138" customFormat="1" x14ac:dyDescent="0.25">
      <c r="A16183" s="139"/>
    </row>
    <row r="16184" spans="1:1" s="138" customFormat="1" x14ac:dyDescent="0.25">
      <c r="A16184" s="139"/>
    </row>
    <row r="16185" spans="1:1" s="138" customFormat="1" x14ac:dyDescent="0.25">
      <c r="A16185" s="139"/>
    </row>
    <row r="16186" spans="1:1" s="138" customFormat="1" x14ac:dyDescent="0.25">
      <c r="A16186" s="139"/>
    </row>
    <row r="16187" spans="1:1" s="138" customFormat="1" x14ac:dyDescent="0.25">
      <c r="A16187" s="139"/>
    </row>
    <row r="16188" spans="1:1" s="138" customFormat="1" x14ac:dyDescent="0.25">
      <c r="A16188" s="139"/>
    </row>
    <row r="16189" spans="1:1" s="138" customFormat="1" x14ac:dyDescent="0.25">
      <c r="A16189" s="139"/>
    </row>
    <row r="16190" spans="1:1" s="138" customFormat="1" x14ac:dyDescent="0.25">
      <c r="A16190" s="139"/>
    </row>
    <row r="16191" spans="1:1" s="138" customFormat="1" x14ac:dyDescent="0.25">
      <c r="A16191" s="139"/>
    </row>
    <row r="16192" spans="1:1" s="138" customFormat="1" x14ac:dyDescent="0.25">
      <c r="A16192" s="139"/>
    </row>
    <row r="16193" spans="1:1" s="138" customFormat="1" x14ac:dyDescent="0.25">
      <c r="A16193" s="139"/>
    </row>
    <row r="16194" spans="1:1" s="138" customFormat="1" x14ac:dyDescent="0.25">
      <c r="A16194" s="139"/>
    </row>
    <row r="16195" spans="1:1" s="138" customFormat="1" x14ac:dyDescent="0.25">
      <c r="A16195" s="139"/>
    </row>
    <row r="16196" spans="1:1" s="138" customFormat="1" x14ac:dyDescent="0.25">
      <c r="A16196" s="139"/>
    </row>
    <row r="16197" spans="1:1" s="138" customFormat="1" x14ac:dyDescent="0.25">
      <c r="A16197" s="139"/>
    </row>
    <row r="16198" spans="1:1" s="138" customFormat="1" x14ac:dyDescent="0.25">
      <c r="A16198" s="139"/>
    </row>
    <row r="16199" spans="1:1" s="138" customFormat="1" x14ac:dyDescent="0.25">
      <c r="A16199" s="139"/>
    </row>
    <row r="16200" spans="1:1" s="138" customFormat="1" x14ac:dyDescent="0.25">
      <c r="A16200" s="139"/>
    </row>
    <row r="16201" spans="1:1" s="138" customFormat="1" x14ac:dyDescent="0.25">
      <c r="A16201" s="139"/>
    </row>
    <row r="16202" spans="1:1" s="138" customFormat="1" x14ac:dyDescent="0.25">
      <c r="A16202" s="139"/>
    </row>
    <row r="16203" spans="1:1" s="138" customFormat="1" x14ac:dyDescent="0.25">
      <c r="A16203" s="139"/>
    </row>
    <row r="16204" spans="1:1" s="138" customFormat="1" x14ac:dyDescent="0.25">
      <c r="A16204" s="139"/>
    </row>
    <row r="16205" spans="1:1" s="138" customFormat="1" x14ac:dyDescent="0.25">
      <c r="A16205" s="139"/>
    </row>
    <row r="16206" spans="1:1" s="138" customFormat="1" x14ac:dyDescent="0.25">
      <c r="A16206" s="139"/>
    </row>
    <row r="16207" spans="1:1" s="138" customFormat="1" x14ac:dyDescent="0.25">
      <c r="A16207" s="139"/>
    </row>
    <row r="16208" spans="1:1" s="138" customFormat="1" x14ac:dyDescent="0.25">
      <c r="A16208" s="139"/>
    </row>
    <row r="16209" spans="1:1" s="138" customFormat="1" x14ac:dyDescent="0.25">
      <c r="A16209" s="139"/>
    </row>
    <row r="16210" spans="1:1" s="138" customFormat="1" x14ac:dyDescent="0.25">
      <c r="A16210" s="139"/>
    </row>
    <row r="16211" spans="1:1" s="138" customFormat="1" x14ac:dyDescent="0.25">
      <c r="A16211" s="139"/>
    </row>
    <row r="16212" spans="1:1" s="138" customFormat="1" x14ac:dyDescent="0.25">
      <c r="A16212" s="139"/>
    </row>
    <row r="16213" spans="1:1" s="138" customFormat="1" x14ac:dyDescent="0.25">
      <c r="A16213" s="139"/>
    </row>
    <row r="16214" spans="1:1" s="138" customFormat="1" x14ac:dyDescent="0.25">
      <c r="A16214" s="139"/>
    </row>
    <row r="16215" spans="1:1" s="138" customFormat="1" x14ac:dyDescent="0.25">
      <c r="A16215" s="139"/>
    </row>
    <row r="16216" spans="1:1" s="138" customFormat="1" x14ac:dyDescent="0.25">
      <c r="A16216" s="139"/>
    </row>
    <row r="16217" spans="1:1" s="138" customFormat="1" x14ac:dyDescent="0.25">
      <c r="A16217" s="139"/>
    </row>
    <row r="16218" spans="1:1" s="138" customFormat="1" x14ac:dyDescent="0.25">
      <c r="A16218" s="139"/>
    </row>
    <row r="16219" spans="1:1" s="138" customFormat="1" x14ac:dyDescent="0.25">
      <c r="A16219" s="139"/>
    </row>
    <row r="16220" spans="1:1" s="138" customFormat="1" x14ac:dyDescent="0.25">
      <c r="A16220" s="139"/>
    </row>
    <row r="16221" spans="1:1" s="138" customFormat="1" x14ac:dyDescent="0.25">
      <c r="A16221" s="139"/>
    </row>
    <row r="16222" spans="1:1" s="138" customFormat="1" x14ac:dyDescent="0.25">
      <c r="A16222" s="139"/>
    </row>
    <row r="16223" spans="1:1" s="138" customFormat="1" x14ac:dyDescent="0.25">
      <c r="A16223" s="139"/>
    </row>
    <row r="16224" spans="1:1" s="138" customFormat="1" x14ac:dyDescent="0.25">
      <c r="A16224" s="139"/>
    </row>
    <row r="16225" spans="1:1" s="138" customFormat="1" x14ac:dyDescent="0.25">
      <c r="A16225" s="139"/>
    </row>
    <row r="16226" spans="1:1" s="138" customFormat="1" x14ac:dyDescent="0.25">
      <c r="A16226" s="139"/>
    </row>
    <row r="16227" spans="1:1" s="138" customFormat="1" x14ac:dyDescent="0.25">
      <c r="A16227" s="139"/>
    </row>
    <row r="16228" spans="1:1" s="138" customFormat="1" x14ac:dyDescent="0.25">
      <c r="A16228" s="139"/>
    </row>
    <row r="16229" spans="1:1" s="138" customFormat="1" x14ac:dyDescent="0.25">
      <c r="A16229" s="139"/>
    </row>
    <row r="16230" spans="1:1" s="138" customFormat="1" x14ac:dyDescent="0.25">
      <c r="A16230" s="139"/>
    </row>
    <row r="16231" spans="1:1" s="138" customFormat="1" x14ac:dyDescent="0.25">
      <c r="A16231" s="139"/>
    </row>
    <row r="16232" spans="1:1" s="138" customFormat="1" x14ac:dyDescent="0.25">
      <c r="A16232" s="139"/>
    </row>
    <row r="16233" spans="1:1" s="138" customFormat="1" x14ac:dyDescent="0.25">
      <c r="A16233" s="139"/>
    </row>
    <row r="16234" spans="1:1" s="138" customFormat="1" x14ac:dyDescent="0.25">
      <c r="A16234" s="139"/>
    </row>
    <row r="16235" spans="1:1" s="138" customFormat="1" x14ac:dyDescent="0.25">
      <c r="A16235" s="139"/>
    </row>
    <row r="16236" spans="1:1" s="138" customFormat="1" x14ac:dyDescent="0.25">
      <c r="A16236" s="139"/>
    </row>
    <row r="16237" spans="1:1" s="138" customFormat="1" x14ac:dyDescent="0.25">
      <c r="A16237" s="139"/>
    </row>
    <row r="16238" spans="1:1" s="138" customFormat="1" x14ac:dyDescent="0.25">
      <c r="A16238" s="139"/>
    </row>
    <row r="16239" spans="1:1" s="138" customFormat="1" x14ac:dyDescent="0.25">
      <c r="A16239" s="139"/>
    </row>
    <row r="16240" spans="1:1" s="138" customFormat="1" x14ac:dyDescent="0.25">
      <c r="A16240" s="139"/>
    </row>
    <row r="16241" spans="1:1" s="138" customFormat="1" x14ac:dyDescent="0.25">
      <c r="A16241" s="139"/>
    </row>
    <row r="16242" spans="1:1" s="138" customFormat="1" x14ac:dyDescent="0.25">
      <c r="A16242" s="139"/>
    </row>
    <row r="16243" spans="1:1" s="138" customFormat="1" x14ac:dyDescent="0.25">
      <c r="A16243" s="139"/>
    </row>
    <row r="16244" spans="1:1" s="138" customFormat="1" x14ac:dyDescent="0.25">
      <c r="A16244" s="139"/>
    </row>
    <row r="16245" spans="1:1" s="138" customFormat="1" x14ac:dyDescent="0.25">
      <c r="A16245" s="139"/>
    </row>
    <row r="16246" spans="1:1" s="138" customFormat="1" x14ac:dyDescent="0.25">
      <c r="A16246" s="139"/>
    </row>
    <row r="16247" spans="1:1" s="138" customFormat="1" x14ac:dyDescent="0.25">
      <c r="A16247" s="139"/>
    </row>
    <row r="16248" spans="1:1" s="138" customFormat="1" x14ac:dyDescent="0.25">
      <c r="A16248" s="139"/>
    </row>
    <row r="16249" spans="1:1" s="138" customFormat="1" x14ac:dyDescent="0.25">
      <c r="A16249" s="139"/>
    </row>
    <row r="16250" spans="1:1" s="138" customFormat="1" x14ac:dyDescent="0.25">
      <c r="A16250" s="139"/>
    </row>
    <row r="16251" spans="1:1" s="138" customFormat="1" x14ac:dyDescent="0.25">
      <c r="A16251" s="139"/>
    </row>
    <row r="16252" spans="1:1" s="138" customFormat="1" x14ac:dyDescent="0.25">
      <c r="A16252" s="139"/>
    </row>
    <row r="16253" spans="1:1" s="138" customFormat="1" x14ac:dyDescent="0.25">
      <c r="A16253" s="139"/>
    </row>
    <row r="16254" spans="1:1" s="138" customFormat="1" x14ac:dyDescent="0.25">
      <c r="A16254" s="139"/>
    </row>
    <row r="16255" spans="1:1" s="138" customFormat="1" x14ac:dyDescent="0.25">
      <c r="A16255" s="139"/>
    </row>
    <row r="16256" spans="1:1" s="138" customFormat="1" x14ac:dyDescent="0.25">
      <c r="A16256" s="139"/>
    </row>
    <row r="16257" spans="1:1" s="138" customFormat="1" x14ac:dyDescent="0.25">
      <c r="A16257" s="139"/>
    </row>
    <row r="16258" spans="1:1" s="138" customFormat="1" x14ac:dyDescent="0.25">
      <c r="A16258" s="139"/>
    </row>
    <row r="16259" spans="1:1" s="138" customFormat="1" x14ac:dyDescent="0.25">
      <c r="A16259" s="139"/>
    </row>
    <row r="16260" spans="1:1" s="138" customFormat="1" x14ac:dyDescent="0.25">
      <c r="A16260" s="139"/>
    </row>
    <row r="16261" spans="1:1" s="138" customFormat="1" x14ac:dyDescent="0.25">
      <c r="A16261" s="139"/>
    </row>
    <row r="16262" spans="1:1" s="138" customFormat="1" x14ac:dyDescent="0.25">
      <c r="A16262" s="139"/>
    </row>
    <row r="16263" spans="1:1" s="138" customFormat="1" x14ac:dyDescent="0.25">
      <c r="A16263" s="139"/>
    </row>
    <row r="16264" spans="1:1" s="138" customFormat="1" x14ac:dyDescent="0.25">
      <c r="A16264" s="139"/>
    </row>
    <row r="16265" spans="1:1" s="138" customFormat="1" x14ac:dyDescent="0.25">
      <c r="A16265" s="139"/>
    </row>
    <row r="16266" spans="1:1" s="138" customFormat="1" x14ac:dyDescent="0.25">
      <c r="A16266" s="139"/>
    </row>
    <row r="16267" spans="1:1" s="138" customFormat="1" x14ac:dyDescent="0.25">
      <c r="A16267" s="139"/>
    </row>
    <row r="16268" spans="1:1" s="138" customFormat="1" x14ac:dyDescent="0.25">
      <c r="A16268" s="139"/>
    </row>
    <row r="16269" spans="1:1" s="138" customFormat="1" x14ac:dyDescent="0.25">
      <c r="A16269" s="139"/>
    </row>
    <row r="16270" spans="1:1" s="138" customFormat="1" x14ac:dyDescent="0.25">
      <c r="A16270" s="139"/>
    </row>
    <row r="16271" spans="1:1" s="138" customFormat="1" x14ac:dyDescent="0.25">
      <c r="A16271" s="139"/>
    </row>
    <row r="16272" spans="1:1" s="138" customFormat="1" x14ac:dyDescent="0.25">
      <c r="A16272" s="139"/>
    </row>
    <row r="16273" spans="1:1" s="138" customFormat="1" x14ac:dyDescent="0.25">
      <c r="A16273" s="139"/>
    </row>
    <row r="16274" spans="1:1" s="138" customFormat="1" x14ac:dyDescent="0.25">
      <c r="A16274" s="139"/>
    </row>
    <row r="16275" spans="1:1" s="138" customFormat="1" x14ac:dyDescent="0.25">
      <c r="A16275" s="139"/>
    </row>
    <row r="16276" spans="1:1" s="138" customFormat="1" x14ac:dyDescent="0.25">
      <c r="A16276" s="139"/>
    </row>
    <row r="16277" spans="1:1" s="138" customFormat="1" x14ac:dyDescent="0.25">
      <c r="A16277" s="139"/>
    </row>
    <row r="16278" spans="1:1" s="138" customFormat="1" x14ac:dyDescent="0.25">
      <c r="A16278" s="139"/>
    </row>
    <row r="16279" spans="1:1" s="138" customFormat="1" x14ac:dyDescent="0.25">
      <c r="A16279" s="139"/>
    </row>
    <row r="16280" spans="1:1" s="138" customFormat="1" x14ac:dyDescent="0.25">
      <c r="A16280" s="139"/>
    </row>
    <row r="16281" spans="1:1" s="138" customFormat="1" x14ac:dyDescent="0.25">
      <c r="A16281" s="139"/>
    </row>
    <row r="16282" spans="1:1" s="138" customFormat="1" x14ac:dyDescent="0.25">
      <c r="A16282" s="139"/>
    </row>
    <row r="16283" spans="1:1" s="138" customFormat="1" x14ac:dyDescent="0.25">
      <c r="A16283" s="139"/>
    </row>
    <row r="16284" spans="1:1" s="138" customFormat="1" x14ac:dyDescent="0.25">
      <c r="A16284" s="139"/>
    </row>
    <row r="16285" spans="1:1" s="138" customFormat="1" x14ac:dyDescent="0.25">
      <c r="A16285" s="139"/>
    </row>
    <row r="16286" spans="1:1" s="138" customFormat="1" x14ac:dyDescent="0.25">
      <c r="A16286" s="139"/>
    </row>
    <row r="16287" spans="1:1" s="138" customFormat="1" x14ac:dyDescent="0.25">
      <c r="A16287" s="139"/>
    </row>
    <row r="16288" spans="1:1" s="138" customFormat="1" x14ac:dyDescent="0.25">
      <c r="A16288" s="139"/>
    </row>
    <row r="16289" spans="1:1" s="138" customFormat="1" x14ac:dyDescent="0.25">
      <c r="A16289" s="139"/>
    </row>
    <row r="16290" spans="1:1" s="138" customFormat="1" x14ac:dyDescent="0.25">
      <c r="A16290" s="139"/>
    </row>
    <row r="16291" spans="1:1" s="138" customFormat="1" x14ac:dyDescent="0.25">
      <c r="A16291" s="139"/>
    </row>
    <row r="16292" spans="1:1" s="138" customFormat="1" x14ac:dyDescent="0.25">
      <c r="A16292" s="139"/>
    </row>
    <row r="16293" spans="1:1" s="138" customFormat="1" x14ac:dyDescent="0.25">
      <c r="A16293" s="139"/>
    </row>
    <row r="16294" spans="1:1" s="138" customFormat="1" x14ac:dyDescent="0.25">
      <c r="A16294" s="139"/>
    </row>
    <row r="16295" spans="1:1" s="138" customFormat="1" x14ac:dyDescent="0.25">
      <c r="A16295" s="139"/>
    </row>
    <row r="16296" spans="1:1" s="138" customFormat="1" x14ac:dyDescent="0.25">
      <c r="A16296" s="139"/>
    </row>
    <row r="16297" spans="1:1" s="138" customFormat="1" x14ac:dyDescent="0.25">
      <c r="A16297" s="139"/>
    </row>
    <row r="16298" spans="1:1" s="138" customFormat="1" x14ac:dyDescent="0.25">
      <c r="A16298" s="139"/>
    </row>
    <row r="16299" spans="1:1" s="138" customFormat="1" x14ac:dyDescent="0.25">
      <c r="A16299" s="139"/>
    </row>
    <row r="16300" spans="1:1" s="138" customFormat="1" x14ac:dyDescent="0.25">
      <c r="A16300" s="139"/>
    </row>
    <row r="16301" spans="1:1" s="138" customFormat="1" x14ac:dyDescent="0.25">
      <c r="A16301" s="139"/>
    </row>
    <row r="16302" spans="1:1" s="138" customFormat="1" x14ac:dyDescent="0.25">
      <c r="A16302" s="139"/>
    </row>
    <row r="16303" spans="1:1" s="138" customFormat="1" x14ac:dyDescent="0.25">
      <c r="A16303" s="139"/>
    </row>
    <row r="16304" spans="1:1" s="138" customFormat="1" x14ac:dyDescent="0.25">
      <c r="A16304" s="139"/>
    </row>
    <row r="16305" spans="1:1" s="138" customFormat="1" x14ac:dyDescent="0.25">
      <c r="A16305" s="139"/>
    </row>
    <row r="16306" spans="1:1" s="138" customFormat="1" x14ac:dyDescent="0.25">
      <c r="A16306" s="139"/>
    </row>
    <row r="16307" spans="1:1" s="138" customFormat="1" x14ac:dyDescent="0.25">
      <c r="A16307" s="139"/>
    </row>
    <row r="16308" spans="1:1" s="138" customFormat="1" x14ac:dyDescent="0.25">
      <c r="A16308" s="139"/>
    </row>
    <row r="16309" spans="1:1" s="138" customFormat="1" x14ac:dyDescent="0.25">
      <c r="A16309" s="139"/>
    </row>
    <row r="16310" spans="1:1" s="138" customFormat="1" x14ac:dyDescent="0.25">
      <c r="A16310" s="139"/>
    </row>
    <row r="16311" spans="1:1" s="138" customFormat="1" x14ac:dyDescent="0.25">
      <c r="A16311" s="139"/>
    </row>
    <row r="16312" spans="1:1" s="138" customFormat="1" x14ac:dyDescent="0.25">
      <c r="A16312" s="139"/>
    </row>
    <row r="16313" spans="1:1" s="138" customFormat="1" x14ac:dyDescent="0.25">
      <c r="A16313" s="139"/>
    </row>
    <row r="16314" spans="1:1" s="138" customFormat="1" x14ac:dyDescent="0.25">
      <c r="A16314" s="139"/>
    </row>
    <row r="16315" spans="1:1" s="138" customFormat="1" x14ac:dyDescent="0.25">
      <c r="A16315" s="139"/>
    </row>
    <row r="16316" spans="1:1" s="138" customFormat="1" x14ac:dyDescent="0.25">
      <c r="A16316" s="139"/>
    </row>
    <row r="16317" spans="1:1" s="138" customFormat="1" x14ac:dyDescent="0.25">
      <c r="A16317" s="139"/>
    </row>
    <row r="16318" spans="1:1" s="138" customFormat="1" x14ac:dyDescent="0.25">
      <c r="A16318" s="139"/>
    </row>
    <row r="16319" spans="1:1" s="138" customFormat="1" x14ac:dyDescent="0.25">
      <c r="A16319" s="139"/>
    </row>
    <row r="16320" spans="1:1" s="138" customFormat="1" x14ac:dyDescent="0.25">
      <c r="A16320" s="139"/>
    </row>
    <row r="16321" spans="1:1" s="138" customFormat="1" x14ac:dyDescent="0.25">
      <c r="A16321" s="139"/>
    </row>
    <row r="16322" spans="1:1" s="138" customFormat="1" x14ac:dyDescent="0.25">
      <c r="A16322" s="139"/>
    </row>
    <row r="16323" spans="1:1" s="138" customFormat="1" x14ac:dyDescent="0.25">
      <c r="A16323" s="139"/>
    </row>
    <row r="16324" spans="1:1" s="138" customFormat="1" x14ac:dyDescent="0.25">
      <c r="A16324" s="139"/>
    </row>
    <row r="16325" spans="1:1" s="138" customFormat="1" x14ac:dyDescent="0.25">
      <c r="A16325" s="139"/>
    </row>
    <row r="16326" spans="1:1" s="138" customFormat="1" x14ac:dyDescent="0.25">
      <c r="A16326" s="139"/>
    </row>
    <row r="16327" spans="1:1" s="138" customFormat="1" x14ac:dyDescent="0.25">
      <c r="A16327" s="139"/>
    </row>
    <row r="16328" spans="1:1" s="138" customFormat="1" x14ac:dyDescent="0.25">
      <c r="A16328" s="139"/>
    </row>
    <row r="16329" spans="1:1" s="138" customFormat="1" x14ac:dyDescent="0.25">
      <c r="A16329" s="139"/>
    </row>
    <row r="16330" spans="1:1" s="138" customFormat="1" x14ac:dyDescent="0.25">
      <c r="A16330" s="139"/>
    </row>
    <row r="16331" spans="1:1" s="138" customFormat="1" x14ac:dyDescent="0.25">
      <c r="A16331" s="139"/>
    </row>
    <row r="16332" spans="1:1" s="138" customFormat="1" x14ac:dyDescent="0.25">
      <c r="A16332" s="139"/>
    </row>
    <row r="16333" spans="1:1" s="138" customFormat="1" x14ac:dyDescent="0.25">
      <c r="A16333" s="139"/>
    </row>
    <row r="16334" spans="1:1" s="138" customFormat="1" x14ac:dyDescent="0.25">
      <c r="A16334" s="139"/>
    </row>
    <row r="16335" spans="1:1" s="138" customFormat="1" x14ac:dyDescent="0.25">
      <c r="A16335" s="139"/>
    </row>
    <row r="16336" spans="1:1" s="138" customFormat="1" x14ac:dyDescent="0.25">
      <c r="A16336" s="139"/>
    </row>
    <row r="16337" spans="1:1" s="138" customFormat="1" x14ac:dyDescent="0.25">
      <c r="A16337" s="139"/>
    </row>
    <row r="16338" spans="1:1" s="138" customFormat="1" x14ac:dyDescent="0.25">
      <c r="A16338" s="139"/>
    </row>
    <row r="16339" spans="1:1" s="138" customFormat="1" x14ac:dyDescent="0.25">
      <c r="A16339" s="139"/>
    </row>
    <row r="16340" spans="1:1" s="138" customFormat="1" x14ac:dyDescent="0.25">
      <c r="A16340" s="139"/>
    </row>
    <row r="16341" spans="1:1" s="138" customFormat="1" x14ac:dyDescent="0.25">
      <c r="A16341" s="139"/>
    </row>
    <row r="16342" spans="1:1" s="138" customFormat="1" x14ac:dyDescent="0.25">
      <c r="A16342" s="139"/>
    </row>
    <row r="16343" spans="1:1" s="138" customFormat="1" x14ac:dyDescent="0.25">
      <c r="A16343" s="139"/>
    </row>
    <row r="16344" spans="1:1" s="138" customFormat="1" x14ac:dyDescent="0.25">
      <c r="A16344" s="139"/>
    </row>
    <row r="16345" spans="1:1" s="138" customFormat="1" x14ac:dyDescent="0.25">
      <c r="A16345" s="139"/>
    </row>
    <row r="16346" spans="1:1" s="138" customFormat="1" x14ac:dyDescent="0.25">
      <c r="A16346" s="139"/>
    </row>
    <row r="16347" spans="1:1" s="138" customFormat="1" x14ac:dyDescent="0.25">
      <c r="A16347" s="139"/>
    </row>
    <row r="16348" spans="1:1" s="138" customFormat="1" x14ac:dyDescent="0.25">
      <c r="A16348" s="139"/>
    </row>
    <row r="16349" spans="1:1" s="138" customFormat="1" x14ac:dyDescent="0.25">
      <c r="A16349" s="139"/>
    </row>
    <row r="16350" spans="1:1" s="138" customFormat="1" x14ac:dyDescent="0.25">
      <c r="A16350" s="139"/>
    </row>
    <row r="16351" spans="1:1" s="138" customFormat="1" x14ac:dyDescent="0.25">
      <c r="A16351" s="139"/>
    </row>
    <row r="16352" spans="1:1" s="138" customFormat="1" x14ac:dyDescent="0.25">
      <c r="A16352" s="139"/>
    </row>
    <row r="16353" spans="1:1" s="138" customFormat="1" x14ac:dyDescent="0.25">
      <c r="A16353" s="139"/>
    </row>
    <row r="16354" spans="1:1" s="138" customFormat="1" x14ac:dyDescent="0.25">
      <c r="A16354" s="139"/>
    </row>
    <row r="16355" spans="1:1" s="138" customFormat="1" x14ac:dyDescent="0.25">
      <c r="A16355" s="139"/>
    </row>
    <row r="16356" spans="1:1" s="138" customFormat="1" x14ac:dyDescent="0.25">
      <c r="A16356" s="139"/>
    </row>
    <row r="16357" spans="1:1" s="138" customFormat="1" x14ac:dyDescent="0.25">
      <c r="A16357" s="139"/>
    </row>
    <row r="16358" spans="1:1" s="138" customFormat="1" x14ac:dyDescent="0.25">
      <c r="A16358" s="139"/>
    </row>
    <row r="16359" spans="1:1" s="138" customFormat="1" x14ac:dyDescent="0.25">
      <c r="A16359" s="139"/>
    </row>
    <row r="16360" spans="1:1" s="138" customFormat="1" x14ac:dyDescent="0.25">
      <c r="A16360" s="139"/>
    </row>
    <row r="16361" spans="1:1" s="138" customFormat="1" x14ac:dyDescent="0.25">
      <c r="A16361" s="139"/>
    </row>
    <row r="16362" spans="1:1" s="138" customFormat="1" x14ac:dyDescent="0.25">
      <c r="A16362" s="139"/>
    </row>
    <row r="16363" spans="1:1" s="138" customFormat="1" x14ac:dyDescent="0.25">
      <c r="A16363" s="139"/>
    </row>
    <row r="16364" spans="1:1" s="138" customFormat="1" x14ac:dyDescent="0.25">
      <c r="A16364" s="139"/>
    </row>
    <row r="16365" spans="1:1" s="138" customFormat="1" x14ac:dyDescent="0.25">
      <c r="A16365" s="139"/>
    </row>
    <row r="16366" spans="1:1" s="138" customFormat="1" x14ac:dyDescent="0.25">
      <c r="A16366" s="139"/>
    </row>
    <row r="16367" spans="1:1" s="138" customFormat="1" x14ac:dyDescent="0.25">
      <c r="A16367" s="139"/>
    </row>
    <row r="16368" spans="1:1" s="138" customFormat="1" x14ac:dyDescent="0.25">
      <c r="A16368" s="139"/>
    </row>
    <row r="16369" spans="1:1" s="138" customFormat="1" x14ac:dyDescent="0.25">
      <c r="A16369" s="139"/>
    </row>
    <row r="16370" spans="1:1" s="138" customFormat="1" x14ac:dyDescent="0.25">
      <c r="A16370" s="139"/>
    </row>
    <row r="16371" spans="1:1" s="138" customFormat="1" x14ac:dyDescent="0.25">
      <c r="A16371" s="139"/>
    </row>
    <row r="16372" spans="1:1" s="138" customFormat="1" x14ac:dyDescent="0.25">
      <c r="A16372" s="139"/>
    </row>
    <row r="16373" spans="1:1" s="138" customFormat="1" x14ac:dyDescent="0.25">
      <c r="A16373" s="139"/>
    </row>
    <row r="16374" spans="1:1" s="138" customFormat="1" x14ac:dyDescent="0.25">
      <c r="A16374" s="139"/>
    </row>
    <row r="16375" spans="1:1" s="138" customFormat="1" x14ac:dyDescent="0.25">
      <c r="A16375" s="139"/>
    </row>
    <row r="16376" spans="1:1" s="138" customFormat="1" x14ac:dyDescent="0.25">
      <c r="A16376" s="139"/>
    </row>
    <row r="16377" spans="1:1" s="138" customFormat="1" x14ac:dyDescent="0.25">
      <c r="A16377" s="139"/>
    </row>
    <row r="16378" spans="1:1" s="138" customFormat="1" x14ac:dyDescent="0.25">
      <c r="A16378" s="139"/>
    </row>
    <row r="16379" spans="1:1" s="138" customFormat="1" x14ac:dyDescent="0.25">
      <c r="A16379" s="139"/>
    </row>
    <row r="16380" spans="1:1" s="138" customFormat="1" x14ac:dyDescent="0.25">
      <c r="A16380" s="139"/>
    </row>
    <row r="16381" spans="1:1" s="138" customFormat="1" x14ac:dyDescent="0.25">
      <c r="A16381" s="139"/>
    </row>
    <row r="16382" spans="1:1" s="138" customFormat="1" x14ac:dyDescent="0.25">
      <c r="A16382" s="139"/>
    </row>
    <row r="16383" spans="1:1" s="138" customFormat="1" x14ac:dyDescent="0.25">
      <c r="A16383" s="139"/>
    </row>
    <row r="16384" spans="1:1" s="138" customFormat="1" x14ac:dyDescent="0.25">
      <c r="A16384" s="139"/>
    </row>
    <row r="16385" spans="1:1" s="138" customFormat="1" x14ac:dyDescent="0.25">
      <c r="A16385" s="139"/>
    </row>
    <row r="16386" spans="1:1" s="138" customFormat="1" x14ac:dyDescent="0.25">
      <c r="A16386" s="139"/>
    </row>
    <row r="16387" spans="1:1" s="138" customFormat="1" x14ac:dyDescent="0.25">
      <c r="A16387" s="139"/>
    </row>
    <row r="16388" spans="1:1" s="138" customFormat="1" x14ac:dyDescent="0.25">
      <c r="A16388" s="139"/>
    </row>
    <row r="16389" spans="1:1" s="138" customFormat="1" x14ac:dyDescent="0.25">
      <c r="A16389" s="139"/>
    </row>
    <row r="16390" spans="1:1" s="138" customFormat="1" x14ac:dyDescent="0.25">
      <c r="A16390" s="139"/>
    </row>
    <row r="16391" spans="1:1" s="138" customFormat="1" x14ac:dyDescent="0.25">
      <c r="A16391" s="139"/>
    </row>
    <row r="16392" spans="1:1" s="138" customFormat="1" x14ac:dyDescent="0.25">
      <c r="A16392" s="139"/>
    </row>
    <row r="16393" spans="1:1" s="138" customFormat="1" x14ac:dyDescent="0.25">
      <c r="A16393" s="139"/>
    </row>
    <row r="16394" spans="1:1" s="138" customFormat="1" x14ac:dyDescent="0.25">
      <c r="A16394" s="139"/>
    </row>
    <row r="16395" spans="1:1" s="138" customFormat="1" x14ac:dyDescent="0.25">
      <c r="A16395" s="139"/>
    </row>
    <row r="16396" spans="1:1" s="138" customFormat="1" x14ac:dyDescent="0.25">
      <c r="A16396" s="139"/>
    </row>
    <row r="16397" spans="1:1" s="138" customFormat="1" x14ac:dyDescent="0.25">
      <c r="A16397" s="139"/>
    </row>
    <row r="16398" spans="1:1" s="138" customFormat="1" x14ac:dyDescent="0.25">
      <c r="A16398" s="139"/>
    </row>
    <row r="16399" spans="1:1" s="138" customFormat="1" x14ac:dyDescent="0.25">
      <c r="A16399" s="139"/>
    </row>
    <row r="16400" spans="1:1" s="138" customFormat="1" x14ac:dyDescent="0.25">
      <c r="A16400" s="139"/>
    </row>
    <row r="16401" spans="1:1" s="138" customFormat="1" x14ac:dyDescent="0.25">
      <c r="A16401" s="139"/>
    </row>
    <row r="16402" spans="1:1" s="138" customFormat="1" x14ac:dyDescent="0.25">
      <c r="A16402" s="139"/>
    </row>
    <row r="16403" spans="1:1" s="138" customFormat="1" x14ac:dyDescent="0.25">
      <c r="A16403" s="139"/>
    </row>
    <row r="16404" spans="1:1" s="138" customFormat="1" x14ac:dyDescent="0.25">
      <c r="A16404" s="139"/>
    </row>
    <row r="16405" spans="1:1" s="138" customFormat="1" x14ac:dyDescent="0.25">
      <c r="A16405" s="139"/>
    </row>
    <row r="16406" spans="1:1" s="138" customFormat="1" x14ac:dyDescent="0.25">
      <c r="A16406" s="139"/>
    </row>
    <row r="16407" spans="1:1" s="138" customFormat="1" x14ac:dyDescent="0.25">
      <c r="A16407" s="139"/>
    </row>
    <row r="16408" spans="1:1" s="138" customFormat="1" x14ac:dyDescent="0.25">
      <c r="A16408" s="139"/>
    </row>
    <row r="16409" spans="1:1" s="138" customFormat="1" x14ac:dyDescent="0.25">
      <c r="A16409" s="139"/>
    </row>
    <row r="16410" spans="1:1" s="138" customFormat="1" x14ac:dyDescent="0.25">
      <c r="A16410" s="139"/>
    </row>
    <row r="16411" spans="1:1" s="138" customFormat="1" x14ac:dyDescent="0.25">
      <c r="A16411" s="139"/>
    </row>
    <row r="16412" spans="1:1" s="138" customFormat="1" x14ac:dyDescent="0.25">
      <c r="A16412" s="139"/>
    </row>
    <row r="16413" spans="1:1" s="138" customFormat="1" x14ac:dyDescent="0.25">
      <c r="A16413" s="139"/>
    </row>
    <row r="16414" spans="1:1" s="138" customFormat="1" x14ac:dyDescent="0.25">
      <c r="A16414" s="139"/>
    </row>
    <row r="16415" spans="1:1" s="138" customFormat="1" x14ac:dyDescent="0.25">
      <c r="A16415" s="139"/>
    </row>
    <row r="16416" spans="1:1" s="138" customFormat="1" x14ac:dyDescent="0.25">
      <c r="A16416" s="139"/>
    </row>
    <row r="16417" spans="1:1" s="138" customFormat="1" x14ac:dyDescent="0.25">
      <c r="A16417" s="139"/>
    </row>
    <row r="16418" spans="1:1" s="138" customFormat="1" x14ac:dyDescent="0.25">
      <c r="A16418" s="139"/>
    </row>
    <row r="16419" spans="1:1" s="138" customFormat="1" x14ac:dyDescent="0.25">
      <c r="A16419" s="139"/>
    </row>
    <row r="16420" spans="1:1" s="138" customFormat="1" x14ac:dyDescent="0.25">
      <c r="A16420" s="139"/>
    </row>
    <row r="16421" spans="1:1" s="138" customFormat="1" x14ac:dyDescent="0.25">
      <c r="A16421" s="139"/>
    </row>
    <row r="16422" spans="1:1" s="138" customFormat="1" x14ac:dyDescent="0.25">
      <c r="A16422" s="139"/>
    </row>
    <row r="16423" spans="1:1" s="138" customFormat="1" x14ac:dyDescent="0.25">
      <c r="A16423" s="139"/>
    </row>
    <row r="16424" spans="1:1" s="138" customFormat="1" x14ac:dyDescent="0.25">
      <c r="A16424" s="139"/>
    </row>
    <row r="16425" spans="1:1" s="138" customFormat="1" x14ac:dyDescent="0.25">
      <c r="A16425" s="139"/>
    </row>
    <row r="16426" spans="1:1" s="138" customFormat="1" x14ac:dyDescent="0.25">
      <c r="A16426" s="139"/>
    </row>
    <row r="16427" spans="1:1" s="138" customFormat="1" x14ac:dyDescent="0.25">
      <c r="A16427" s="139"/>
    </row>
    <row r="16428" spans="1:1" s="138" customFormat="1" x14ac:dyDescent="0.25">
      <c r="A16428" s="139"/>
    </row>
    <row r="16429" spans="1:1" s="138" customFormat="1" x14ac:dyDescent="0.25">
      <c r="A16429" s="139"/>
    </row>
    <row r="16430" spans="1:1" s="138" customFormat="1" x14ac:dyDescent="0.25">
      <c r="A16430" s="139"/>
    </row>
    <row r="16431" spans="1:1" s="138" customFormat="1" x14ac:dyDescent="0.25">
      <c r="A16431" s="139"/>
    </row>
    <row r="16432" spans="1:1" s="138" customFormat="1" x14ac:dyDescent="0.25">
      <c r="A16432" s="139"/>
    </row>
    <row r="16433" spans="1:1" s="138" customFormat="1" x14ac:dyDescent="0.25">
      <c r="A16433" s="139"/>
    </row>
    <row r="16434" spans="1:1" s="138" customFormat="1" x14ac:dyDescent="0.25">
      <c r="A16434" s="139"/>
    </row>
    <row r="16435" spans="1:1" s="138" customFormat="1" x14ac:dyDescent="0.25">
      <c r="A16435" s="139"/>
    </row>
    <row r="16436" spans="1:1" s="138" customFormat="1" x14ac:dyDescent="0.25">
      <c r="A16436" s="139"/>
    </row>
    <row r="16437" spans="1:1" s="138" customFormat="1" x14ac:dyDescent="0.25">
      <c r="A16437" s="139"/>
    </row>
    <row r="16438" spans="1:1" s="138" customFormat="1" x14ac:dyDescent="0.25">
      <c r="A16438" s="139"/>
    </row>
    <row r="16439" spans="1:1" s="138" customFormat="1" x14ac:dyDescent="0.25">
      <c r="A16439" s="139"/>
    </row>
    <row r="16440" spans="1:1" s="138" customFormat="1" x14ac:dyDescent="0.25">
      <c r="A16440" s="139"/>
    </row>
    <row r="16441" spans="1:1" s="138" customFormat="1" x14ac:dyDescent="0.25">
      <c r="A16441" s="139"/>
    </row>
    <row r="16442" spans="1:1" s="138" customFormat="1" x14ac:dyDescent="0.25">
      <c r="A16442" s="139"/>
    </row>
    <row r="16443" spans="1:1" s="138" customFormat="1" x14ac:dyDescent="0.25">
      <c r="A16443" s="139"/>
    </row>
    <row r="16444" spans="1:1" s="138" customFormat="1" x14ac:dyDescent="0.25">
      <c r="A16444" s="139"/>
    </row>
    <row r="16445" spans="1:1" s="138" customFormat="1" x14ac:dyDescent="0.25">
      <c r="A16445" s="139"/>
    </row>
    <row r="16446" spans="1:1" s="138" customFormat="1" x14ac:dyDescent="0.25">
      <c r="A16446" s="139"/>
    </row>
    <row r="16447" spans="1:1" s="138" customFormat="1" x14ac:dyDescent="0.25">
      <c r="A16447" s="139"/>
    </row>
    <row r="16448" spans="1:1" s="138" customFormat="1" x14ac:dyDescent="0.25">
      <c r="A16448" s="139"/>
    </row>
    <row r="16449" spans="1:1" s="138" customFormat="1" x14ac:dyDescent="0.25">
      <c r="A16449" s="139"/>
    </row>
    <row r="16450" spans="1:1" s="138" customFormat="1" x14ac:dyDescent="0.25">
      <c r="A16450" s="139"/>
    </row>
    <row r="16451" spans="1:1" s="138" customFormat="1" x14ac:dyDescent="0.25">
      <c r="A16451" s="139"/>
    </row>
    <row r="16452" spans="1:1" s="138" customFormat="1" x14ac:dyDescent="0.25">
      <c r="A16452" s="139"/>
    </row>
    <row r="16453" spans="1:1" s="138" customFormat="1" x14ac:dyDescent="0.25">
      <c r="A16453" s="139"/>
    </row>
    <row r="16454" spans="1:1" s="138" customFormat="1" x14ac:dyDescent="0.25">
      <c r="A16454" s="139"/>
    </row>
    <row r="16455" spans="1:1" s="138" customFormat="1" x14ac:dyDescent="0.25">
      <c r="A16455" s="139"/>
    </row>
    <row r="16456" spans="1:1" s="138" customFormat="1" x14ac:dyDescent="0.25">
      <c r="A16456" s="139"/>
    </row>
    <row r="16457" spans="1:1" s="138" customFormat="1" x14ac:dyDescent="0.25">
      <c r="A16457" s="139"/>
    </row>
    <row r="16458" spans="1:1" s="138" customFormat="1" x14ac:dyDescent="0.25">
      <c r="A16458" s="139"/>
    </row>
    <row r="16459" spans="1:1" s="138" customFormat="1" x14ac:dyDescent="0.25">
      <c r="A16459" s="139"/>
    </row>
    <row r="16460" spans="1:1" s="138" customFormat="1" x14ac:dyDescent="0.25">
      <c r="A16460" s="139"/>
    </row>
    <row r="16461" spans="1:1" s="138" customFormat="1" x14ac:dyDescent="0.25">
      <c r="A16461" s="139"/>
    </row>
    <row r="16462" spans="1:1" s="138" customFormat="1" x14ac:dyDescent="0.25">
      <c r="A16462" s="139"/>
    </row>
    <row r="16463" spans="1:1" s="138" customFormat="1" x14ac:dyDescent="0.25">
      <c r="A16463" s="139"/>
    </row>
    <row r="16464" spans="1:1" s="138" customFormat="1" x14ac:dyDescent="0.25">
      <c r="A16464" s="139"/>
    </row>
    <row r="16465" spans="1:1" s="138" customFormat="1" x14ac:dyDescent="0.25">
      <c r="A16465" s="139"/>
    </row>
    <row r="16466" spans="1:1" s="138" customFormat="1" x14ac:dyDescent="0.25">
      <c r="A16466" s="139"/>
    </row>
    <row r="16467" spans="1:1" s="138" customFormat="1" x14ac:dyDescent="0.25">
      <c r="A16467" s="139"/>
    </row>
    <row r="16468" spans="1:1" s="138" customFormat="1" x14ac:dyDescent="0.25">
      <c r="A16468" s="139"/>
    </row>
    <row r="16469" spans="1:1" s="138" customFormat="1" x14ac:dyDescent="0.25">
      <c r="A16469" s="139"/>
    </row>
    <row r="16470" spans="1:1" s="138" customFormat="1" x14ac:dyDescent="0.25">
      <c r="A16470" s="139"/>
    </row>
    <row r="16471" spans="1:1" s="138" customFormat="1" x14ac:dyDescent="0.25">
      <c r="A16471" s="139"/>
    </row>
    <row r="16472" spans="1:1" s="138" customFormat="1" x14ac:dyDescent="0.25">
      <c r="A16472" s="139"/>
    </row>
    <row r="16473" spans="1:1" s="138" customFormat="1" x14ac:dyDescent="0.25">
      <c r="A16473" s="139"/>
    </row>
    <row r="16474" spans="1:1" s="138" customFormat="1" x14ac:dyDescent="0.25">
      <c r="A16474" s="139"/>
    </row>
    <row r="16475" spans="1:1" s="138" customFormat="1" x14ac:dyDescent="0.25">
      <c r="A16475" s="139"/>
    </row>
    <row r="16476" spans="1:1" s="138" customFormat="1" x14ac:dyDescent="0.25">
      <c r="A16476" s="139"/>
    </row>
    <row r="16477" spans="1:1" s="138" customFormat="1" x14ac:dyDescent="0.25">
      <c r="A16477" s="139"/>
    </row>
    <row r="16478" spans="1:1" s="138" customFormat="1" x14ac:dyDescent="0.25">
      <c r="A16478" s="139"/>
    </row>
    <row r="16479" spans="1:1" s="138" customFormat="1" x14ac:dyDescent="0.25">
      <c r="A16479" s="139"/>
    </row>
    <row r="16480" spans="1:1" s="138" customFormat="1" x14ac:dyDescent="0.25">
      <c r="A16480" s="139"/>
    </row>
    <row r="16481" spans="1:15" s="138" customFormat="1" x14ac:dyDescent="0.25">
      <c r="A16481" s="139"/>
    </row>
    <row r="16482" spans="1:15" s="138" customFormat="1" x14ac:dyDescent="0.25">
      <c r="A16482" s="139"/>
    </row>
    <row r="16483" spans="1:15" s="138" customFormat="1" x14ac:dyDescent="0.25">
      <c r="A16483" s="139"/>
    </row>
    <row r="16484" spans="1:15" s="138" customFormat="1" x14ac:dyDescent="0.25">
      <c r="A16484" s="139"/>
    </row>
    <row r="16485" spans="1:15" s="138" customFormat="1" x14ac:dyDescent="0.25">
      <c r="A16485" s="139"/>
    </row>
    <row r="16486" spans="1:15" x14ac:dyDescent="0.25">
      <c r="A16486" s="139"/>
      <c r="B16486" s="138"/>
      <c r="C16486" s="138"/>
      <c r="D16486" s="138"/>
      <c r="E16486" s="138"/>
      <c r="F16486" s="138"/>
      <c r="G16486" s="138"/>
      <c r="H16486" s="138"/>
      <c r="I16486" s="138"/>
      <c r="J16486" s="138"/>
      <c r="K16486" s="138"/>
      <c r="L16486" s="138"/>
      <c r="M16486" s="138"/>
      <c r="N16486" s="138"/>
      <c r="O16486" s="138"/>
    </row>
    <row r="16487" spans="1:15" x14ac:dyDescent="0.25">
      <c r="A16487" s="139"/>
      <c r="B16487" s="138"/>
      <c r="C16487" s="138"/>
      <c r="D16487" s="138"/>
      <c r="E16487" s="138"/>
      <c r="F16487" s="138"/>
      <c r="G16487" s="138"/>
      <c r="H16487" s="138"/>
      <c r="I16487" s="138"/>
      <c r="J16487" s="138"/>
      <c r="K16487" s="138"/>
      <c r="L16487" s="138"/>
      <c r="M16487" s="138"/>
      <c r="N16487" s="138"/>
      <c r="O16487" s="138"/>
    </row>
  </sheetData>
  <mergeCells count="106">
    <mergeCell ref="N12:O13"/>
    <mergeCell ref="N14:O14"/>
    <mergeCell ref="L15:O15"/>
    <mergeCell ref="L21:O21"/>
    <mergeCell ref="L27:M27"/>
    <mergeCell ref="L11:O11"/>
    <mergeCell ref="B45:E45"/>
    <mergeCell ref="G45:J45"/>
    <mergeCell ref="L45:O45"/>
    <mergeCell ref="B32:C32"/>
    <mergeCell ref="B33:C33"/>
    <mergeCell ref="B42:E42"/>
    <mergeCell ref="G44:J44"/>
    <mergeCell ref="G43:J43"/>
    <mergeCell ref="G42:J42"/>
    <mergeCell ref="G40:J40"/>
    <mergeCell ref="G34:H34"/>
    <mergeCell ref="G32:H32"/>
    <mergeCell ref="G36:H36"/>
    <mergeCell ref="G37:H37"/>
    <mergeCell ref="G38:I38"/>
    <mergeCell ref="L36:M36"/>
    <mergeCell ref="G29:H29"/>
    <mergeCell ref="G30:H30"/>
    <mergeCell ref="G28:H28"/>
    <mergeCell ref="G15:J15"/>
    <mergeCell ref="G12:H13"/>
    <mergeCell ref="G14:H14"/>
    <mergeCell ref="I12:J13"/>
    <mergeCell ref="I14:J14"/>
    <mergeCell ref="L12:M13"/>
    <mergeCell ref="L14:M14"/>
    <mergeCell ref="B11:E11"/>
    <mergeCell ref="G21:J21"/>
    <mergeCell ref="G27:H27"/>
    <mergeCell ref="B15:E15"/>
    <mergeCell ref="B27:C27"/>
    <mergeCell ref="G10:J10"/>
    <mergeCell ref="G11:J11"/>
    <mergeCell ref="B12:C13"/>
    <mergeCell ref="B14:C14"/>
    <mergeCell ref="D12:E13"/>
    <mergeCell ref="D14:E14"/>
    <mergeCell ref="A1:O1"/>
    <mergeCell ref="A2:O2"/>
    <mergeCell ref="B5:E5"/>
    <mergeCell ref="B10:E10"/>
    <mergeCell ref="B6:E6"/>
    <mergeCell ref="L10:O10"/>
    <mergeCell ref="L5:O5"/>
    <mergeCell ref="L6:O6"/>
    <mergeCell ref="L9:O9"/>
    <mergeCell ref="G5:J5"/>
    <mergeCell ref="B7:E7"/>
    <mergeCell ref="B8:E8"/>
    <mergeCell ref="G7:J7"/>
    <mergeCell ref="L7:O7"/>
    <mergeCell ref="L8:O8"/>
    <mergeCell ref="G6:J6"/>
    <mergeCell ref="A3:A4"/>
    <mergeCell ref="B3:E4"/>
    <mergeCell ref="G3:J4"/>
    <mergeCell ref="L3:O4"/>
    <mergeCell ref="B9:E9"/>
    <mergeCell ref="G8:J8"/>
    <mergeCell ref="G9:J9"/>
    <mergeCell ref="L35:M35"/>
    <mergeCell ref="L34:M34"/>
    <mergeCell ref="L32:M32"/>
    <mergeCell ref="L33:M33"/>
    <mergeCell ref="L30:M30"/>
    <mergeCell ref="G33:H33"/>
    <mergeCell ref="L37:M37"/>
    <mergeCell ref="B44:E44"/>
    <mergeCell ref="B43:E43"/>
    <mergeCell ref="B40:E40"/>
    <mergeCell ref="B38:D38"/>
    <mergeCell ref="L40:O40"/>
    <mergeCell ref="L42:O42"/>
    <mergeCell ref="L43:O43"/>
    <mergeCell ref="L44:O44"/>
    <mergeCell ref="L38:N38"/>
    <mergeCell ref="A52:L52"/>
    <mergeCell ref="A12:A13"/>
    <mergeCell ref="B21:E21"/>
    <mergeCell ref="A15:A16"/>
    <mergeCell ref="B48:E48"/>
    <mergeCell ref="G48:J48"/>
    <mergeCell ref="L48:O48"/>
    <mergeCell ref="L47:O47"/>
    <mergeCell ref="G47:J47"/>
    <mergeCell ref="B47:E47"/>
    <mergeCell ref="A28:A37"/>
    <mergeCell ref="B28:C28"/>
    <mergeCell ref="B34:C34"/>
    <mergeCell ref="B36:C36"/>
    <mergeCell ref="B30:C30"/>
    <mergeCell ref="B31:C31"/>
    <mergeCell ref="B35:C35"/>
    <mergeCell ref="B29:C29"/>
    <mergeCell ref="B37:C37"/>
    <mergeCell ref="G31:H31"/>
    <mergeCell ref="L31:M31"/>
    <mergeCell ref="L28:M28"/>
    <mergeCell ref="L29:M29"/>
    <mergeCell ref="G35:H35"/>
  </mergeCells>
  <pageMargins left="0.7" right="0.7" top="0.75" bottom="0.75" header="0.3" footer="0.3"/>
  <pageSetup paperSize="8" scale="45" fitToWidth="0" orientation="landscape" r:id="rId1"/>
  <drawing r:id="rId2"/>
  <legacyDrawing r:id="rId3"/>
  <oleObjects>
    <mc:AlternateContent xmlns:mc="http://schemas.openxmlformats.org/markup-compatibility/2006">
      <mc:Choice Requires="x14">
        <oleObject progId="Document" shapeId="6145" r:id="rId4">
          <objectPr defaultSize="0" autoPict="0" r:id="rId5">
            <anchor moveWithCells="1">
              <from>
                <xdr:col>1</xdr:col>
                <xdr:colOff>60960</xdr:colOff>
                <xdr:row>44</xdr:row>
                <xdr:rowOff>60960</xdr:rowOff>
              </from>
              <to>
                <xdr:col>4</xdr:col>
                <xdr:colOff>1135380</xdr:colOff>
                <xdr:row>44</xdr:row>
                <xdr:rowOff>1112520</xdr:rowOff>
              </to>
            </anchor>
          </objectPr>
        </oleObject>
      </mc:Choice>
      <mc:Fallback>
        <oleObject progId="Document" shapeId="6145" r:id="rId4"/>
      </mc:Fallback>
    </mc:AlternateContent>
    <mc:AlternateContent xmlns:mc="http://schemas.openxmlformats.org/markup-compatibility/2006">
      <mc:Choice Requires="x14">
        <oleObject progId="Document" shapeId="6146" r:id="rId6">
          <objectPr defaultSize="0" autoPict="0" r:id="rId7">
            <anchor moveWithCells="1">
              <from>
                <xdr:col>6</xdr:col>
                <xdr:colOff>60960</xdr:colOff>
                <xdr:row>44</xdr:row>
                <xdr:rowOff>60960</xdr:rowOff>
              </from>
              <to>
                <xdr:col>9</xdr:col>
                <xdr:colOff>1135380</xdr:colOff>
                <xdr:row>44</xdr:row>
                <xdr:rowOff>1112520</xdr:rowOff>
              </to>
            </anchor>
          </objectPr>
        </oleObject>
      </mc:Choice>
      <mc:Fallback>
        <oleObject progId="Document" shapeId="6146" r:id="rId6"/>
      </mc:Fallback>
    </mc:AlternateContent>
    <mc:AlternateContent xmlns:mc="http://schemas.openxmlformats.org/markup-compatibility/2006">
      <mc:Choice Requires="x14">
        <oleObject progId="Document" shapeId="6147" r:id="rId8">
          <objectPr defaultSize="0" autoPict="0" r:id="rId7">
            <anchor moveWithCells="1">
              <from>
                <xdr:col>11</xdr:col>
                <xdr:colOff>60960</xdr:colOff>
                <xdr:row>44</xdr:row>
                <xdr:rowOff>60960</xdr:rowOff>
              </from>
              <to>
                <xdr:col>14</xdr:col>
                <xdr:colOff>1211580</xdr:colOff>
                <xdr:row>44</xdr:row>
                <xdr:rowOff>1112520</xdr:rowOff>
              </to>
            </anchor>
          </objectPr>
        </oleObject>
      </mc:Choice>
      <mc:Fallback>
        <oleObject progId="Document" shapeId="6147" r:id="rId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Equity</vt:lpstr>
      <vt:lpstr>Fixed Income</vt:lpstr>
      <vt:lpstr>Hybrid</vt:lpstr>
      <vt:lpstr>ETF &amp; Onshore FOF</vt:lpstr>
      <vt:lpstr>Overseas FOF</vt:lpstr>
      <vt:lpstr>Fixed Maturity Plans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Ritik Nagalia</dc:creator>
  <cp:lastModifiedBy>Poladia, Bhavik</cp:lastModifiedBy>
  <cp:lastPrinted>2017-04-26T06:34:28Z</cp:lastPrinted>
  <dcterms:created xsi:type="dcterms:W3CDTF">2016-04-26T05:49:57Z</dcterms:created>
  <dcterms:modified xsi:type="dcterms:W3CDTF">2022-03-14T07:10:21Z</dcterms:modified>
</cp:coreProperties>
</file>